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askova_lenka" reservationPassword="0"/>
  <workbookPr/>
  <bookViews>
    <workbookView xWindow="240" yWindow="120" windowWidth="14940" windowHeight="9225" activeTab="0"/>
  </bookViews>
  <sheets>
    <sheet name="Rekapitulace" sheetId="1" r:id="rId1"/>
    <sheet name="SO 000_000" sheetId="2" r:id="rId2"/>
    <sheet name="SO 201_201" sheetId="3" r:id="rId3"/>
    <sheet name="SO 202_202" sheetId="4" r:id="rId4"/>
  </sheets>
  <definedNames/>
  <calcPr/>
  <webPublishing/>
</workbook>
</file>

<file path=xl/sharedStrings.xml><?xml version="1.0" encoding="utf-8"?>
<sst xmlns="http://schemas.openxmlformats.org/spreadsheetml/2006/main" count="1380" uniqueCount="448">
  <si>
    <t>Firma: Krajská správa a údržba silnic Karlovarského kraje, příspěvková organizace</t>
  </si>
  <si>
    <t>Rekapitulace ceny</t>
  </si>
  <si>
    <t>Stavba: TÚ_2019_090 - MODERNIZACE MOSTU EV. Č. 213-001a KŘIŽOVATKA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</si>
  <si>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</si>
  <si>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</si>
  <si>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</si>
  <si>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</si>
  <si>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</si>
  <si>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</si>
  <si>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</si>
  <si>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</si>
  <si>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</si>
  <si>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</si>
  <si>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</si>
  <si>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</si>
  <si>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TÚ_2019_090</t>
  </si>
  <si>
    <t>MODERNIZACE MOSTU EV. Č. 213-001a KŘIŽOVATKA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</si>
  <si>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</si>
  <si>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</si>
  <si>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</si>
  <si>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</si>
  <si>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</si>
  <si>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</si>
  <si>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</si>
  <si>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</si>
  <si>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</si>
  <si>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</si>
  <si>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</si>
  <si>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</si>
  <si>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</si>
  <si>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</si>
  <si>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</si>
  <si>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</si>
  <si>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</si>
  <si>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</si>
  <si>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</si>
  <si>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</si>
  <si>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</si>
  <si>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</si>
  <si>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</si>
  <si>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</si>
  <si>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</si>
  <si>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</si>
  <si>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</si>
  <si>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</si>
  <si>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</si>
  <si>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</si>
  <si>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</si>
  <si>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</si>
  <si>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</si>
  <si>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</si>
  <si>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</si>
  <si>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</si>
  <si>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</si>
  <si>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KOMPLETNÍ DOPRAVNĚ INŽENÝRSKÁ OPATŘENÍ PO DOBU VÝSTAVBY, DLE PROJEKTOVÉ DOKUMENTACE, SCHVÁLENÉHO PLÁNU ZOV A VYJÁDŘENÍ POLICIE ČR A JINÝCH S TÍMTO SOUVISEJÍCÍCH VYJÁDŘENÍ.  
VČETNĚ PŘECHODNÉHO SVISLÉHO I VODOROVNÉHO DOPRAVNÍHO ZNAČENÍ, DOPRAVNÍCH ZAŘÍZENÍ, ZÁBRAN A OPLOCENÍ APOD. (DODÁVKA, MONTÁŽ, PRONÁJEM, KONTROLA, ÚDRŽBA, PŘEMÍSŤOVÁNÍ, PŘEDZNAČOVÁNÍ, DEMONTÁŽ)  
SOUČÁSTÍ FAKTURACE BUDE PODROBNÝ ROZPIS POUŽITÝCH ZNAČEK A ZAŘÍZENÍ V RÁMCI TÉTO POLOŽKY</t>
  </si>
  <si>
    <t>VV</t>
  </si>
  <si>
    <t>1=1,000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</si>
  <si>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</si>
  <si>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</si>
  <si>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</si>
  <si>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</si>
  <si>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- ochrana stávajích sítí technické infrastruktury na staveništi, včetně provizrní ochrany, vyvěšení nebo dočasných podpěrných bodů</t>
  </si>
  <si>
    <t>02911</t>
  </si>
  <si>
    <t>OSTATNÍ POŽADAVKY - GEODETICKÉ ZAMĚŘENÍ</t>
  </si>
  <si>
    <t>vytyčení stavby  
- směrové a výškové vytyčení stavby, včetně vytýčení inženýrských sítí</t>
  </si>
  <si>
    <t>zahrnuje veškeré náklady spojené s objednatelem požadovanými pracemi</t>
  </si>
  <si>
    <t>029113</t>
  </si>
  <si>
    <t>OSTATNÍ POŽADAVKY - GEODETICKÉ ZAMĚŘENÍ - CELKY</t>
  </si>
  <si>
    <t>- zaměření skutečného provedení</t>
  </si>
  <si>
    <t>029412</t>
  </si>
  <si>
    <t>OSTATNÍ POŽADAVKY - VYPRACOVÁNÍ MOSTNÍHO LISTU</t>
  </si>
  <si>
    <t>KUS</t>
  </si>
  <si>
    <t>1ks=1,000 [A]</t>
  </si>
  <si>
    <t>02943</t>
  </si>
  <si>
    <t>OSTATNÍ POŽADAVKY - VYPRACOVÁNÍ RDS</t>
  </si>
  <si>
    <t>- realizační dokumentace stavby 
- včetně VTD prefabrikátů</t>
  </si>
  <si>
    <t>7</t>
  </si>
  <si>
    <t>02944</t>
  </si>
  <si>
    <t>OSTAT POŽADAVKY - DOKUMENTACE SKUTEČ PROVEDENÍ V DIGIT FORMĚ</t>
  </si>
  <si>
    <t>dokumentace skutečného provedení stavby  
- DSPS v počtu 3 paré + 1x CD (otevřené i uzavřené formáty)</t>
  </si>
  <si>
    <t>8</t>
  </si>
  <si>
    <t>02945</t>
  </si>
  <si>
    <t>OSTAT POŽADAVKY - GEOMETRICKÝ PLÁN</t>
  </si>
  <si>
    <t>podklady pro majetkoprávní vypořádání stavby 
- vypracování geometrického plánu včetně projednání a schválení na příslušném KÚ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</si>
  <si>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</si>
  <si>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02953</t>
  </si>
  <si>
    <t>OSTATNÍ POŽADAVKY - HLAVNÍ MOSTNÍ PROHLÍDKA</t>
  </si>
  <si>
    <t>PROVEDENÍ 1. HMP - mostu   
PROVEDENÍ 1. HMP - lávky pro pěší</t>
  </si>
  <si>
    <t>2ks=2,000 [A]</t>
  </si>
  <si>
    <t>položka zahrnuje : 
- úkony dle ČSN 73 6221 
- provedení hlavní mostní prohlídky oprávněnou fyzickou nebo právnickou osobou 
- vyhotovení záznamu (protokolu), který jednoznačně definuje stav mostu</t>
  </si>
  <si>
    <t>02960</t>
  </si>
  <si>
    <t>OSTATNÍ POŽADAVKY - ODBORNÝ DOZOR</t>
  </si>
  <si>
    <t>DOZOR GEOLOGA</t>
  </si>
  <si>
    <t>zahrnuje veškeré náklady spojené s objednatelem požadovaným dozorem</t>
  </si>
  <si>
    <t>11</t>
  </si>
  <si>
    <t>02990</t>
  </si>
  <si>
    <t>OSTATNÍ POŽADAVKY - INFORMAČNÍ TABULE</t>
  </si>
  <si>
    <t>- dočasný billboard rozměr min. 1 x 2 m, provedení plast nebo plech v barevném provedení včetně kotvení, údržby a odstranění, údaje dle zadávací dokumentace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</si>
  <si>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</si>
  <si>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201</t>
  </si>
  <si>
    <t>MOST 213-001a</t>
  </si>
  <si>
    <t>201</t>
  </si>
  <si>
    <t>014101</t>
  </si>
  <si>
    <t>POPLATKY ZA SKLÁDKU</t>
  </si>
  <si>
    <t>M3</t>
  </si>
  <si>
    <t>uložení přebytečné zeminy na skládku z pol.č.17120,12573:(568,987m3+90,432m3)-223,44m3=435,979 [A]</t>
  </si>
  <si>
    <t>zahrnuje veškeré poplatky provozovateli skládky související s uložením odpadu na skládce.</t>
  </si>
  <si>
    <t>014102</t>
  </si>
  <si>
    <t>T</t>
  </si>
  <si>
    <t>z pol.č.11328:14,1m2*0,2t/m2=2,820 [A] 
z pol.č.11332:87,3m3*1,8t/m3=157,140 [B] 
z pol.č.96611:140,28m3*2,4t/m3=336,672 [C] 
z pol.č.96616:68,791m3*2,4t/m3=165,098 [D] 
Celkem: A+B+C+D=661,730 [E]</t>
  </si>
  <si>
    <t>014201</t>
  </si>
  <si>
    <t>POPLATKY ZA ZEMNÍK - ZEMINA</t>
  </si>
  <si>
    <t>dle pol.č.12573.C:647,003m3=647,003 [A]</t>
  </si>
  <si>
    <t>zahrnuje veškeré poplatky majiteli zemníku související s nákupem zeminy (nikoliv s otvírkou zemníku)</t>
  </si>
  <si>
    <t>Zemní práce</t>
  </si>
  <si>
    <t>11120</t>
  </si>
  <si>
    <t>ODSTRANĚNÍ KŘOVIN</t>
  </si>
  <si>
    <t>M2</t>
  </si>
  <si>
    <t>10,0m2=10,000 [A]</t>
  </si>
  <si>
    <t>odstranění křovin a stromů do průměru 100 mm  
doprava dřevin bez ohledu na vzdálenost  
spálení na hromadách nebo štěpkování</t>
  </si>
  <si>
    <t>11328</t>
  </si>
  <si>
    <t>ODSTRANĚNÍ PŘÍKOPŮ, ŽLABŮ A RIGOLŮ Z PŘÍKOPOVÝCH TVÁRNIC</t>
  </si>
  <si>
    <t>ze situace:(9,00+9,00+5,50)*0,60=14,100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</si>
  <si>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</si>
  <si>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</si>
  <si>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</si>
  <si>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194,0m2*0,45=87,300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</si>
  <si>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</si>
  <si>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</si>
  <si>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</si>
  <si>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169,0m2*0,14=23,660 [A]</t>
  </si>
  <si>
    <t>12110</t>
  </si>
  <si>
    <t>SEJMUTÍ ORNICE NEBO LESNÍ PŮDY</t>
  </si>
  <si>
    <t>90,0m2*0,10=9,000 [A]</t>
  </si>
  <si>
    <t>položka zahrnuje sejmutí ornice bez ohledu na tloušťku vrstvy a její vodorovnou dopravu  
nezahrnuje uložení na trvalou skládku</t>
  </si>
  <si>
    <t>12573</t>
  </si>
  <si>
    <t>A</t>
  </si>
  <si>
    <t>VYKOPÁVKY ZE ZEMNÍKŮ A SKLÁDEK TŘ. I</t>
  </si>
  <si>
    <t>ORNICE Z DEPONIE</t>
  </si>
  <si>
    <t>natěžení a dovoz dle pol.č.18220:9,0m3=9,000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</si>
  <si>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</si>
  <si>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B</t>
  </si>
  <si>
    <t>ZEMINA Z DEPONIE</t>
  </si>
  <si>
    <t>natěžení a dovoz zeminy dle pol.č.17511:223,44m3=223,440 [A]</t>
  </si>
  <si>
    <t>C</t>
  </si>
  <si>
    <t>VHODNÁ ZEMINA ZE ZEMNÍKU</t>
  </si>
  <si>
    <t>natěžení a dovoz vhodné zeminy dle pol.č.17411:647,003m3=647,003 [A]</t>
  </si>
  <si>
    <t>12</t>
  </si>
  <si>
    <t>12960</t>
  </si>
  <si>
    <t>ČIŠTĚNÍ VODOTEČÍ A MELIORAČ KANÁLŮ OD NÁNOSŮ</t>
  </si>
  <si>
    <t>190,0m2*0,15=28,500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</si>
  <si>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</si>
  <si>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</si>
  <si>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13173</t>
  </si>
  <si>
    <t>HLOUBENÍ JAM ZAPAŽ I NEPAŽ TŘ. I</t>
  </si>
  <si>
    <t>nad NK:25,00*7,75*0,55+8,00*8,75*1,50=211,563 [A] 
v přechodové oblasti:(16,00-8,00)*(6,73+2,00)*3,60=251,424 [B] 
v místě líců křídel:106,0m3=106,000 [C] 
Celkem: A+B+C=568,987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</si>
  <si>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</si>
  <si>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</si>
  <si>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17120</t>
  </si>
  <si>
    <t>ULOŽENÍ SYPANINY DO NÁSYPŮ A NA SKLÁDKY BEZ ZHUTNĚNÍ</t>
  </si>
  <si>
    <t>uložení výkopu na skládku/deponii  
dle pol.č.13173:568,987m3=568,987 [A] 
zemina z vývrtu pilot:2*16*10,00*3,14*0,30*0,30=90,432 [B] 
uložení sejmuté ornice na deponii dle pol.č.12110:9,0m3=9,000 [C] 
Celkem: A+B+C=668,419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</si>
  <si>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</si>
  <si>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</si>
  <si>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17411</t>
  </si>
  <si>
    <t>ZÁSYP JAM A RÝH ZEMINOU SE ZHUTNĚNÍM</t>
  </si>
  <si>
    <t>základy: 2*(15,5*1,22)+2*(15,5*3,66)=151,280 [A] 
rám: (16,25+17,02)*(15,5-0,6)=495,723 [B] 
Celkem: A+B=647,003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</si>
  <si>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</si>
  <si>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</si>
  <si>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17511</t>
  </si>
  <si>
    <t>OBSYP POTRUBÍ A OBJEKTŮ SE ZHUTNĚNÍM</t>
  </si>
  <si>
    <t>svahové kužele: 4*(15,96*3,5)=223,440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</si>
  <si>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</si>
  <si>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</t>
  </si>
  <si>
    <t>17581</t>
  </si>
  <si>
    <t>OBSYP POTRUBÍ A OBJEKTŮ Z NAKUPOVANÝCH MATERIÁLŮ</t>
  </si>
  <si>
    <t>ochranný obsyp rámu:13,90*8,90*0,60=74,226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</si>
  <si>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</si>
  <si>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</t>
  </si>
  <si>
    <t>18110</t>
  </si>
  <si>
    <t>ÚPRAVA PLÁNĚ SE ZHUTNĚNÍM V HORNINĚ TŘ. I</t>
  </si>
  <si>
    <t>vozovka:200,0m2=200,000 [A]</t>
  </si>
  <si>
    <t>položka zahrnuje úpravu pláně včetně vyrovnání výškových rozdílů. Míru zhutnění určuje projekt.</t>
  </si>
  <si>
    <t>19</t>
  </si>
  <si>
    <t>18220</t>
  </si>
  <si>
    <t>ROZPROSTŘENÍ ORNICE VE SVAHU</t>
  </si>
  <si>
    <t>zpětné ohumusování na svahové kužele dle pol.č.12110:9,0m3=9,000 [A]</t>
  </si>
  <si>
    <t>položka zahrnuje:  
nutné přemístění ornice z dočasných skládek vzdálených do 50m  
rozprostření ornice v předepsané tloušťce ve svahu přes 1:5</t>
  </si>
  <si>
    <t>20</t>
  </si>
  <si>
    <t>18242</t>
  </si>
  <si>
    <t>ZALOŽENÍ TRÁVNÍKU HYDROOSEVEM NA ORNICI</t>
  </si>
  <si>
    <t>z pol.č.18220:9,0m3/0,10=90,000 [A]</t>
  </si>
  <si>
    <t>Zahrnuje dodání předepsané travní směsi, hydroosev na ornici, zalévání, první pokosení, to vše bez ohledu na sklon terénu</t>
  </si>
  <si>
    <t>Základy</t>
  </si>
  <si>
    <t>21</t>
  </si>
  <si>
    <t>21331</t>
  </si>
  <si>
    <t>DRENÁŽNÍ VRSTVY Z BETONU MEZEROVITÉHO (DRENÁŽNÍHO)</t>
  </si>
  <si>
    <t>obetonování drenážního potrubí:2*16,00*0,07m2=2,240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</si>
  <si>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</si>
  <si>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</t>
  </si>
  <si>
    <t>224324</t>
  </si>
  <si>
    <t>PILOTY ZE ŽELEZOBETONU C25/30</t>
  </si>
  <si>
    <t>2*16ks*10,00*3,14*0,30*0,30=90,432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</si>
  <si>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</si>
  <si>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23</t>
  </si>
  <si>
    <t>224365</t>
  </si>
  <si>
    <t>VÝZTUŽ PILOT Z OCELI 10505, B500B</t>
  </si>
  <si>
    <t>cca 120kg/m3 z pol.č.224324:90,432m3*120/1000=10,852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</si>
  <si>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</si>
  <si>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24</t>
  </si>
  <si>
    <t>23217A</t>
  </si>
  <si>
    <t>ŠTĚTOVÉ STĚNY BERANĚNÉ Z KOVOVÝCH DÍLCŮ DOČASNÉ (PLOCHA)</t>
  </si>
  <si>
    <t>VČ PŘÍPADNÉHO ZATRUBNĚNÍ POTOKA</t>
  </si>
  <si>
    <t>provizorní přeložení potoka:20,00*3,60*2=144,000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</si>
  <si>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</si>
  <si>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25</t>
  </si>
  <si>
    <t>23717A</t>
  </si>
  <si>
    <t>ODSTRANĚNÍ ŠTĚTOVÝCH STĚN Z KOVOVÝCH DÍLCŮ V PLOŠE</t>
  </si>
  <si>
    <t>dle pol.č.23217A:144,0m2=144,000 [A]</t>
  </si>
  <si>
    <t>položka zahrnuje odstranění stěn včetně odvozu a uložení na skládku</t>
  </si>
  <si>
    <t>26</t>
  </si>
  <si>
    <t>264728</t>
  </si>
  <si>
    <t>VRTY PRO PILOTY TŘ I A II D DO 600MM</t>
  </si>
  <si>
    <t>M</t>
  </si>
  <si>
    <t>2*16ks*10,00=320,000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</si>
  <si>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</si>
  <si>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</t>
  </si>
  <si>
    <t>272124</t>
  </si>
  <si>
    <t>ZÁKLADY Z DÍLCŮ ŽELEZOBETONOVÝCH DO C25/30</t>
  </si>
  <si>
    <t>15,50*2,3m2*2=71,300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</si>
  <si>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</si>
  <si>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28</t>
  </si>
  <si>
    <t>28999</t>
  </si>
  <si>
    <t>OPLÁŠTĚNÍ (ZPEVNĚNÍ) Z FÓLIE</t>
  </si>
  <si>
    <t>TĚSNÍCÍ FÓLIE</t>
  </si>
  <si>
    <t>v přechodové oblasti:15,50*5,00*2=155,000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</si>
  <si>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</si>
  <si>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</si>
  <si>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29</t>
  </si>
  <si>
    <t>317325</t>
  </si>
  <si>
    <t>ŘÍMSY ZE ŽELEZOBETONU DO C30/37</t>
  </si>
  <si>
    <t>2*0,263m2*16,04=8,437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</si>
  <si>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</si>
  <si>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</si>
  <si>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317365</t>
  </si>
  <si>
    <t>VÝZTUŽ ŘÍMS Z OCELI 10505, B500B</t>
  </si>
  <si>
    <t>cca 120kg/m3 z pol.č.317325:8,437m3*120/1000=1,012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</si>
  <si>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</si>
  <si>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31</t>
  </si>
  <si>
    <t>327125</t>
  </si>
  <si>
    <t>ZDI OPĚR, ZÁRUB, NÁBŘEŽ Z DÍLCŮ ŽELEZOBETON DO C30/37</t>
  </si>
  <si>
    <t>prefabrikované úhlové zdi:4*2*(3*0,3+0,1*0,1/2+0,3*2)=12,040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</si>
  <si>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</si>
  <si>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</t>
  </si>
  <si>
    <t>327325</t>
  </si>
  <si>
    <t>ZDI OPĚRNÉ, ZÁRUBNÍ, NÁBŘEŽNÍ ZE ŽELEZOVÉHO BETONU DO C30/37</t>
  </si>
  <si>
    <t>monolitická čela 
nad NK: 2*0,3*(2,04+2,12)=2,496 [A] 
nad základem 
2*0,3*(1,978*1,694+1,145*(0,785+0,15))=2,653 [B] 
2*0,3*(1,978*1,621+1,146*(0,785+0,15))=2,567 [C] 
Celkem: A+B+C=7,716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</si>
  <si>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</si>
  <si>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</t>
  </si>
  <si>
    <t>327365</t>
  </si>
  <si>
    <t>VÝZTUŽ ZDÍ OPĚRNÝCH, ZÁRUBNÍCH, NÁBŘEŽNÍCH Z OCELI 10505, B500B</t>
  </si>
  <si>
    <t>cca 160kg/m3 z pol.č.327325:7,716m3*160/1000=1,235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</si>
  <si>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</si>
  <si>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</si>
  <si>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34</t>
  </si>
  <si>
    <t>421125</t>
  </si>
  <si>
    <t>MOSTNÍ NOSNÉ DESKOVÉ KONSTR Z DÍLCŮ ŽELBET DO C30/37</t>
  </si>
  <si>
    <t>KLENBOVÁ KONSTRUKCE 
PŘESNÝ TVAR BUDE UPŘESNĚN DLE VTD</t>
  </si>
  <si>
    <t>8,891*15,50*(0,26+0,45)*0,5=48,923 [A]</t>
  </si>
  <si>
    <t>35</t>
  </si>
  <si>
    <t>451311</t>
  </si>
  <si>
    <t>PODKL A VÝPLŇ VRSTVY Z PROST BET DO C8/10</t>
  </si>
  <si>
    <t>pod základy:15,70*3,20*0,10*2=10,048 [A]</t>
  </si>
  <si>
    <t>36</t>
  </si>
  <si>
    <t>45157</t>
  </si>
  <si>
    <t>PODKLADNÍ A VÝPLŇOVÉ VRSTVY Z KAMENIVA TĚŽENÉHO</t>
  </si>
  <si>
    <t>okolo těsnící fólie z pol.č.28999:155,0m2*0,15*2=46,500 [A]</t>
  </si>
  <si>
    <t>položka zahrnuje dodávku předepsaného kameniva, mimostaveništní a vnitrostaveništní dopravu a jeho uložení  
není-li v zadávací dokumentaci uvedeno jinak, jedná se o nakupovaný materiál</t>
  </si>
  <si>
    <t>37</t>
  </si>
  <si>
    <t>46251</t>
  </si>
  <si>
    <t>ZÁHOZ Z LOMOVÉHO KAMENE</t>
  </si>
  <si>
    <t>pod mostem:214,5m2*0,20=42,900 [A]</t>
  </si>
  <si>
    <t>položka zahrnuje:  
- dodávku a zához lomového kamene předepsané frakce včetně mimostaveništní a vnitrostaveništní dopravy  
není-li v zadávací dokumentaci uvedeno jinak, jedná se o nakupovaný materiál</t>
  </si>
  <si>
    <t>Komunikace</t>
  </si>
  <si>
    <t>38</t>
  </si>
  <si>
    <t>56314</t>
  </si>
  <si>
    <t>VOZOVKOVÉ VRSTVY Z MECHANICKY ZPEVNĚNÉHO KAMENIVA TL. DO 200MM</t>
  </si>
  <si>
    <t>200,0m2=200,000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</si>
  <si>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</si>
  <si>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39</t>
  </si>
  <si>
    <t>56330</t>
  </si>
  <si>
    <t>VOZOVKOVÉ VRSTVY ZE ŠTĚRKODRTI</t>
  </si>
  <si>
    <t>200,0m2*0,25=50,000 [A]</t>
  </si>
  <si>
    <t>40</t>
  </si>
  <si>
    <t>56930</t>
  </si>
  <si>
    <t>ZPEVNĚNÍ KRAJNIC ZE ŠTĚRKODRTI</t>
  </si>
  <si>
    <t>26,00*1,25*0,20*2=13,000 [A]</t>
  </si>
  <si>
    <t>- dodání kameniva předepsané kvality a zrnitosti  
- rozprostření a zhutnění vrstvy v předepsané tloušťce  
- zřízení vrstvy bez rozlišení šířky, pokládání vrstvy po etapách</t>
  </si>
  <si>
    <t>41</t>
  </si>
  <si>
    <t>572121</t>
  </si>
  <si>
    <t>INFILTRAČNÍ POSTŘIK ASFALTOVÝ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</si>
  <si>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</si>
  <si>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42</t>
  </si>
  <si>
    <t>572213</t>
  </si>
  <si>
    <t>SPOJOVACÍ POSTŘIK Z EMULZE DO 0,5KG/M2</t>
  </si>
  <si>
    <t>175,0m2*2=350,000 [A]</t>
  </si>
  <si>
    <t>43</t>
  </si>
  <si>
    <t>574A34</t>
  </si>
  <si>
    <t>ASFALTOVÝ BETON PRO OBRUSNÉ VRSTVY ACO 11+, 11S TL. 40MM</t>
  </si>
  <si>
    <t>ACO 11S</t>
  </si>
  <si>
    <t>175,0m2=175,000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</si>
  <si>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</si>
  <si>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44</t>
  </si>
  <si>
    <t>574C46</t>
  </si>
  <si>
    <t>ASFALTOVÝ BETON PRO LOŽNÍ VRSTVY ACL 16+, 16S TL. 50MM</t>
  </si>
  <si>
    <t>ACL 16S</t>
  </si>
  <si>
    <t>45</t>
  </si>
  <si>
    <t>574E46</t>
  </si>
  <si>
    <t>ASFALTOVÝ BETON PRO PODKLADNÍ VRSTVY ACP 16+, 16S TL. 50MM</t>
  </si>
  <si>
    <t>ACP 16S</t>
  </si>
  <si>
    <t>46</t>
  </si>
  <si>
    <t>58920</t>
  </si>
  <si>
    <t>VÝPLŇ SPAR MODIFIKOVANÝM ASFALTEM</t>
  </si>
  <si>
    <t>dle pol.č.919113:13,5m=13,500 [A]</t>
  </si>
  <si>
    <t>položka zahrnuje:  
- dodávku předepsaného materiálu  
- vyčištění a výplň spar tímto materiálem</t>
  </si>
  <si>
    <t>Přidružená stavební výroba</t>
  </si>
  <si>
    <t>47</t>
  </si>
  <si>
    <t>711412</t>
  </si>
  <si>
    <t>IZOLACE MOSTOVEK CELOPLOŠNÁ ASFALTOVÝMI PÁSY</t>
  </si>
  <si>
    <t>na rámu:15,50*8,90=137,950 [A] 
základy:15,50*0,85*2=26,350 [B] 
Celkem: A+B=164,300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</si>
  <si>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</si>
  <si>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48</t>
  </si>
  <si>
    <t>711502</t>
  </si>
  <si>
    <t>OCHRANA IZOLACE NA POVRCHU ASFALTOVÝMI PÁSY</t>
  </si>
  <si>
    <t>na rámu pod kamenným žlabem podél říms:8,90*1,30*2=23,140 [A]</t>
  </si>
  <si>
    <t>položka zahrnuje:  
- dodání  předepsaného ochranného materiálu  
- zřízení ochrany izolace</t>
  </si>
  <si>
    <t>49</t>
  </si>
  <si>
    <t>711509</t>
  </si>
  <si>
    <t>OCHRANA IZOLACE NA POVRCHU TEXTILIÍ</t>
  </si>
  <si>
    <t>300G/M2</t>
  </si>
  <si>
    <t>na rámu:15,50*8,90=137,950 [A]</t>
  </si>
  <si>
    <t>Potrubí</t>
  </si>
  <si>
    <t>50</t>
  </si>
  <si>
    <t>87533</t>
  </si>
  <si>
    <t>POTRUBÍ DREN Z TRUB PLAST DN DO 150MM</t>
  </si>
  <si>
    <t>rubová drenáž vč. vyústění:2*(16,00+1,00)=34,000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</si>
  <si>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</si>
  <si>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</si>
  <si>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51</t>
  </si>
  <si>
    <t>9111C1</t>
  </si>
  <si>
    <t>ZÁBRADLÍ SILNIČNÍ LANKOVÉ - DODÁVKA A MONTÁŽ</t>
  </si>
  <si>
    <t>KOMPOZITNÍ ZÁBRADLÍ KOTVENÉ DO ŘÍMSY</t>
  </si>
  <si>
    <t>2*16,00=32,000 [A]</t>
  </si>
  <si>
    <t>položka zahrnuje:  
- dodání zábradlí bez ohledu na materiál sloupků (ocel, kompozit) včetně předepsané povrchové úpravy  
- osazení sloupků zaberaněním nebo osazením do betonových bloků bez ohledu na jejich materiál (včetně betonových bloků a nutných zemních prací)  
- případné bednění ( trubku) betonové patky v gabionové zdi</t>
  </si>
  <si>
    <t>52</t>
  </si>
  <si>
    <t>9113A2</t>
  </si>
  <si>
    <t>SVODIDLO OCEL SILNIČ JEDNOSTR, ÚROVEŇ ZADRŽ N1, N2 - MONTÁŽ S PŘESUNEM (BEZ DODÁVKY)</t>
  </si>
  <si>
    <t>dle pol.č.9113A3:52,0m=52,000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</si>
  <si>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</si>
  <si>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53</t>
  </si>
  <si>
    <t>9113A3</t>
  </si>
  <si>
    <t>SVODIDLO OCEL SILNIČ JEDNOSTR, ÚROVEŇ ZADRŽ N1, N2 - DEMONTÁŽ S PŘESUNEM</t>
  </si>
  <si>
    <t>PRO ZPĚTNÉ OSAZENÍ</t>
  </si>
  <si>
    <t>(5,00+16,00+5,00)*2=52,000 [A]</t>
  </si>
  <si>
    <t>položka zahrnuje:  
- demontáž a odstranění zařízení  
- jeho odvoz na předepsané místo</t>
  </si>
  <si>
    <t>54</t>
  </si>
  <si>
    <t>91345</t>
  </si>
  <si>
    <t>NIVELAČNÍ ZNAČKY KOVOVÉ</t>
  </si>
  <si>
    <t>na římse:4ks=4,000 [A] 
na klenbě:4ks=4,000 [B] 
Celkem: A+B=8,000 [C]</t>
  </si>
  <si>
    <t>položka zahrnuje:  
- dodání a osazení nivelační značky včetně nutných zemních prací  
- vnitrostaveništní a mimostaveništní dopravu</t>
  </si>
  <si>
    <t>55</t>
  </si>
  <si>
    <t>914922</t>
  </si>
  <si>
    <t>SLOUPKY A STOJKY DZ Z OCEL TRUBEK DO PATKY MONTÁŽ S PŘESUNEM</t>
  </si>
  <si>
    <t>dle pol.č.914923:2ks=2,000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</si>
  <si>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</si>
  <si>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56</t>
  </si>
  <si>
    <t>914923</t>
  </si>
  <si>
    <t>SLOUPKY A STOJKY DZ Z OCEL TRUBEK DO PATKY DEMONTÁŽ</t>
  </si>
  <si>
    <t>pro evidenční číslo mostu:2ks=2,000 [A]</t>
  </si>
  <si>
    <t>Položka zahrnuje odstranění, demontáž a odklizení materiálu s odvozem na předepsané místo</t>
  </si>
  <si>
    <t>57</t>
  </si>
  <si>
    <t>914A22</t>
  </si>
  <si>
    <t>EV ČÍSLO MOSTU OCEL S FÓLIÍ TŘ.1 MONTÁŽ S PŘESUNEM</t>
  </si>
  <si>
    <t>dle pol.č.914A23:2ks=2,000 [A]</t>
  </si>
  <si>
    <t>položka zahrnuje:  
- dopravu demontované značky z dočasné skládky  
- osazení a montáž značky na místě určeném projektem  
- nutnou opravu poškozených částí  
nezahrnuje dodávku značky</t>
  </si>
  <si>
    <t>58</t>
  </si>
  <si>
    <t>914A23</t>
  </si>
  <si>
    <t>EV ČÍSLO MOSTU OCEL S FÓLIÍ TŘ.1 DEMONTÁŽ</t>
  </si>
  <si>
    <t>59</t>
  </si>
  <si>
    <t>919113</t>
  </si>
  <si>
    <t>ŘEZÁNÍ ASFALTOVÉHO KRYTU VOZOVEK TL DO 150MM</t>
  </si>
  <si>
    <t>v místě napojení na stávající stav:6,75m*2=13,500 [A]</t>
  </si>
  <si>
    <t>položka zahrnuje řezání vozovkové vrstvy v předepsané tloušťce, včetně spotřeby vody</t>
  </si>
  <si>
    <t>60</t>
  </si>
  <si>
    <t>935212</t>
  </si>
  <si>
    <t>PŘÍKOPOVÉ ŽLABY Z BETON TVÁRNIC ŠÍŘ DO 600MM DO BETONU TL 100MM</t>
  </si>
  <si>
    <t>ze situace:9,00+9,00+5,50=23,500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</si>
  <si>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</si>
  <si>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61</t>
  </si>
  <si>
    <t>935832</t>
  </si>
  <si>
    <t>ŽLABY A RIGOLY DLÁŽDĚNÉ Z LOMOVÉHO KAMENE TL DO 250MMM DO BETONU TL 100MM</t>
  </si>
  <si>
    <t>podél římsy:16,50*0,50*2=16,500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</si>
  <si>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</si>
  <si>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62</t>
  </si>
  <si>
    <t>96611</t>
  </si>
  <si>
    <t>BOURÁNÍ KONSTRUKCÍ Z BETONOVÝCH DÍLCŮ</t>
  </si>
  <si>
    <t>prefabrikovaný rám vč.dna: 2*16,7*0,35*(2,7*2+3,3*2)=140,280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</si>
  <si>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</si>
  <si>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63</t>
  </si>
  <si>
    <t>96616</t>
  </si>
  <si>
    <t>BOURÁNÍ KONSTRUKCÍ ZE ŽELEZOBETONU</t>
  </si>
  <si>
    <t>římsy: 16,08*(0,71+0,655)*0,5=10,975 [A] 
křídla: 2*16,06*4,5*0,4=57,816 [B] 
Celkem: A+B=68,791 [C]</t>
  </si>
  <si>
    <t>SO 202</t>
  </si>
  <si>
    <t>PROVIZORNÍ LÁVKA</t>
  </si>
  <si>
    <t>202</t>
  </si>
  <si>
    <t>dle pol.č.17120:390,089m3=390,089 [A]</t>
  </si>
  <si>
    <t>z pol.č.11332:22,18m3*1,8t/m3=39,924 [A]</t>
  </si>
  <si>
    <t>dle pol.č.12573:390,089m3=390,089 [A]</t>
  </si>
  <si>
    <t>02742</t>
  </si>
  <si>
    <t>PROVIZORNÍ LÁVKY</t>
  </si>
  <si>
    <t>LÁVKA Z OCELOVÝCH NOSNÍKŮ A DŘEVĚNÉ PODLAHY VČ. ZÁBRADLÍ 
- kompletní dodávka lávky pro pěší, včetně osezení a dopravy 
- včetně demontáže a odvozu po dokončení stavby  
- lávka bude sloužit pro pěší po celou dobu realizace stavby</t>
  </si>
  <si>
    <t>12,00*2,50=30,000 [A]</t>
  </si>
  <si>
    <t>zrušení provizorní cesty dle pol.č.53330:22,18m3=22,180 [A]</t>
  </si>
  <si>
    <t>12273</t>
  </si>
  <si>
    <t>ODKOPÁVKY A PROKOPÁVKY OBECNÉ TŘ. I</t>
  </si>
  <si>
    <t>zrušení provizorní cesty, dle pol.č.17110:390,089m3=390,089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</si>
  <si>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</si>
  <si>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ZEMINA ZE ZEMNÍKU</t>
  </si>
  <si>
    <t>natěžení a dovoz zeminy dle pol.č.17110:390,089m3=390,089 [A]</t>
  </si>
  <si>
    <t>17110</t>
  </si>
  <si>
    <t>ULOŽENÍ SYPANINY DO NÁSYPŮ SE ZHUTNĚNÍM</t>
  </si>
  <si>
    <t>pro provizorní cestu:59,623m3+147,751m3+53,78m3+128,935m3=390,089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</si>
  <si>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</si>
  <si>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uložení zeminy na skládku dle pol.č.12273:390,089m3=390,089 [A]</t>
  </si>
  <si>
    <t>110,9m2=110,900 [A]</t>
  </si>
  <si>
    <t>(6,00+1,80+2,40+2,40)*3,50*2=88,200 [A]</t>
  </si>
  <si>
    <t>dle pol.č.27217A:88,2m2=88,200 [A]</t>
  </si>
  <si>
    <t>27212</t>
  </si>
  <si>
    <t>ZÁKLADY Z DÍLCŮ ŽELEZOBETONOVÝCH</t>
  </si>
  <si>
    <t>PROVIZORNÍ PANELOVÁ ROVNANINA 
OSAZENÍ + NÁJEM PO DOBU SEDM MĚSÍCŮ + ODSTRANĚNÍ</t>
  </si>
  <si>
    <t>pod provizorní lávku:38*2,00*1,00*0,15=11,400 [A]</t>
  </si>
  <si>
    <t>pod panelovou rovnaninu:1,6m3=1,600 [A]</t>
  </si>
  <si>
    <t>(59,5m2+51,4m2)*0,20=22,180 [A]</t>
  </si>
  <si>
    <t>76292</t>
  </si>
  <si>
    <t>DŘEVĚNÉ ZÁBRADLÍ Z ŘEZIVA</t>
  </si>
  <si>
    <t>PROVIZORNÍ ZÁBRADLÍ S VÝPLNÍ Z PLETIVA VČ. ODSTRANĚNÍ 
VČ KOTVENÍ DO ZEMĚ</t>
  </si>
  <si>
    <t>podél provizorní cesty:(29,00+25,00)*1,10=59,400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</si>
  <si>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</si>
  <si>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zrušení provizorní lávky, dle pol.č.27212:11,4m3=11,400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</si>
</sst>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20</v>
      </c>
      <c s="20">
        <f>'SO 000_000'!I3</f>
      </c>
      <c s="20">
        <f>'SO 000_000'!O2</f>
      </c>
      <c s="20">
        <f>C10+D10</f>
      </c>
    </row>
    <row r="11" spans="1:5" ht="12.75" customHeight="1">
      <c r="A11" s="19" t="s">
        <v>101</v>
      </c>
      <c s="19" t="s">
        <v>100</v>
      </c>
      <c s="20">
        <f>'SO 201_201'!I3</f>
      </c>
      <c s="20">
        <f>'SO 201_201'!O2</f>
      </c>
      <c s="20">
        <f>C11+D11</f>
      </c>
    </row>
    <row r="12" spans="1:5" ht="12.75" customHeight="1">
      <c r="A12" s="19" t="s">
        <v>413</v>
      </c>
      <c s="19" t="s">
        <v>412</v>
      </c>
      <c s="20">
        <f>'SO 202_202'!I3</f>
      </c>
      <c s="20">
        <f>'SO 202_202'!O2</f>
      </c>
      <c s="20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7.5">
      <c r="A11" s="34" t="s">
        <v>53</v>
      </c>
      <c r="E11" s="35" t="s">
        <v>54</v>
      </c>
    </row>
    <row r="12" spans="1:5" ht="12.75">
      <c r="A12" s="36" t="s">
        <v>55</v>
      </c>
      <c r="E12" s="37" t="s">
        <v>56</v>
      </c>
    </row>
    <row r="13" spans="1:5" ht="12.75">
      <c r="A13" t="s">
        <v>57</v>
      </c>
      <c r="E13" s="35" t="s">
        <v>58</v>
      </c>
    </row>
    <row r="14" spans="1:16" ht="12.75">
      <c r="A14" s="24" t="s">
        <v>48</v>
      </c>
      <c s="29" t="s">
        <v>27</v>
      </c>
      <c s="29" t="s">
        <v>59</v>
      </c>
      <c s="24" t="s">
        <v>50</v>
      </c>
      <c s="30" t="s">
        <v>60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25.5">
      <c r="A15" s="34" t="s">
        <v>53</v>
      </c>
      <c r="E15" s="35" t="s">
        <v>61</v>
      </c>
    </row>
    <row r="16" spans="1:5" ht="12.75">
      <c r="A16" s="36" t="s">
        <v>55</v>
      </c>
      <c r="E16" s="37" t="s">
        <v>50</v>
      </c>
    </row>
    <row r="17" spans="1:5" ht="12.75">
      <c r="A17" t="s">
        <v>57</v>
      </c>
      <c r="E17" s="35" t="s">
        <v>58</v>
      </c>
    </row>
    <row r="18" spans="1:16" ht="12.75">
      <c r="A18" s="24" t="s">
        <v>48</v>
      </c>
      <c s="29" t="s">
        <v>26</v>
      </c>
      <c s="29" t="s">
        <v>62</v>
      </c>
      <c s="24" t="s">
        <v>50</v>
      </c>
      <c s="30" t="s">
        <v>63</v>
      </c>
      <c s="31" t="s">
        <v>52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25.5">
      <c r="A19" s="34" t="s">
        <v>53</v>
      </c>
      <c r="E19" s="35" t="s">
        <v>64</v>
      </c>
    </row>
    <row r="20" spans="1:5" ht="12.75">
      <c r="A20" s="36" t="s">
        <v>55</v>
      </c>
      <c r="E20" s="37" t="s">
        <v>50</v>
      </c>
    </row>
    <row r="21" spans="1:5" ht="12.75">
      <c r="A21" t="s">
        <v>57</v>
      </c>
      <c r="E21" s="35" t="s">
        <v>65</v>
      </c>
    </row>
    <row r="22" spans="1:16" ht="12.75">
      <c r="A22" s="24" t="s">
        <v>48</v>
      </c>
      <c s="29" t="s">
        <v>36</v>
      </c>
      <c s="29" t="s">
        <v>66</v>
      </c>
      <c s="24" t="s">
        <v>50</v>
      </c>
      <c s="30" t="s">
        <v>67</v>
      </c>
      <c s="31" t="s">
        <v>52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53</v>
      </c>
      <c r="E23" s="35" t="s">
        <v>68</v>
      </c>
    </row>
    <row r="24" spans="1:5" ht="12.75">
      <c r="A24" s="36" t="s">
        <v>55</v>
      </c>
      <c r="E24" s="37" t="s">
        <v>50</v>
      </c>
    </row>
    <row r="25" spans="1:5" ht="12.75">
      <c r="A25" t="s">
        <v>57</v>
      </c>
      <c r="E25" s="35" t="s">
        <v>65</v>
      </c>
    </row>
    <row r="26" spans="1:16" ht="12.75">
      <c r="A26" s="24" t="s">
        <v>48</v>
      </c>
      <c s="29" t="s">
        <v>38</v>
      </c>
      <c s="29" t="s">
        <v>69</v>
      </c>
      <c s="24" t="s">
        <v>50</v>
      </c>
      <c s="30" t="s">
        <v>70</v>
      </c>
      <c s="31" t="s">
        <v>71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53</v>
      </c>
      <c r="E27" s="35" t="s">
        <v>50</v>
      </c>
    </row>
    <row r="28" spans="1:5" ht="12.75">
      <c r="A28" s="36" t="s">
        <v>55</v>
      </c>
      <c r="E28" s="37" t="s">
        <v>72</v>
      </c>
    </row>
    <row r="29" spans="1:5" ht="12.75">
      <c r="A29" t="s">
        <v>57</v>
      </c>
      <c r="E29" s="35" t="s">
        <v>65</v>
      </c>
    </row>
    <row r="30" spans="1:16" ht="12.75">
      <c r="A30" s="24" t="s">
        <v>48</v>
      </c>
      <c s="29" t="s">
        <v>40</v>
      </c>
      <c s="29" t="s">
        <v>73</v>
      </c>
      <c s="24" t="s">
        <v>50</v>
      </c>
      <c s="30" t="s">
        <v>74</v>
      </c>
      <c s="31" t="s">
        <v>52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25.5">
      <c r="A31" s="34" t="s">
        <v>53</v>
      </c>
      <c r="E31" s="35" t="s">
        <v>75</v>
      </c>
    </row>
    <row r="32" spans="1:5" ht="12.75">
      <c r="A32" s="36" t="s">
        <v>55</v>
      </c>
      <c r="E32" s="37" t="s">
        <v>56</v>
      </c>
    </row>
    <row r="33" spans="1:5" ht="12.75">
      <c r="A33" t="s">
        <v>57</v>
      </c>
      <c r="E33" s="35" t="s">
        <v>65</v>
      </c>
    </row>
    <row r="34" spans="1:16" ht="12.75">
      <c r="A34" s="24" t="s">
        <v>48</v>
      </c>
      <c s="29" t="s">
        <v>76</v>
      </c>
      <c s="29" t="s">
        <v>77</v>
      </c>
      <c s="24" t="s">
        <v>50</v>
      </c>
      <c s="30" t="s">
        <v>78</v>
      </c>
      <c s="31" t="s">
        <v>52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25.5">
      <c r="A35" s="34" t="s">
        <v>53</v>
      </c>
      <c r="E35" s="35" t="s">
        <v>79</v>
      </c>
    </row>
    <row r="36" spans="1:5" ht="12.75">
      <c r="A36" s="36" t="s">
        <v>55</v>
      </c>
      <c r="E36" s="37" t="s">
        <v>56</v>
      </c>
    </row>
    <row r="37" spans="1:5" ht="12.75">
      <c r="A37" t="s">
        <v>57</v>
      </c>
      <c r="E37" s="35" t="s">
        <v>65</v>
      </c>
    </row>
    <row r="38" spans="1:16" ht="12.75">
      <c r="A38" s="24" t="s">
        <v>48</v>
      </c>
      <c s="29" t="s">
        <v>80</v>
      </c>
      <c s="29" t="s">
        <v>81</v>
      </c>
      <c s="24" t="s">
        <v>50</v>
      </c>
      <c s="30" t="s">
        <v>82</v>
      </c>
      <c s="31" t="s">
        <v>52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25.5">
      <c r="A39" s="34" t="s">
        <v>53</v>
      </c>
      <c r="E39" s="35" t="s">
        <v>83</v>
      </c>
    </row>
    <row r="40" spans="1:5" ht="12.75">
      <c r="A40" s="36" t="s">
        <v>55</v>
      </c>
      <c r="E40" s="37" t="s">
        <v>50</v>
      </c>
    </row>
    <row r="41" spans="1:5" ht="76.5">
      <c r="A41" t="s">
        <v>57</v>
      </c>
      <c r="E41" s="35" t="s">
        <v>84</v>
      </c>
    </row>
    <row r="42" spans="1:16" ht="12.75">
      <c r="A42" s="24" t="s">
        <v>48</v>
      </c>
      <c s="29" t="s">
        <v>43</v>
      </c>
      <c s="29" t="s">
        <v>85</v>
      </c>
      <c s="24" t="s">
        <v>50</v>
      </c>
      <c s="30" t="s">
        <v>86</v>
      </c>
      <c s="31" t="s">
        <v>71</v>
      </c>
      <c s="32">
        <v>2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25.5">
      <c r="A43" s="34" t="s">
        <v>53</v>
      </c>
      <c r="E43" s="35" t="s">
        <v>87</v>
      </c>
    </row>
    <row r="44" spans="1:5" ht="12.75">
      <c r="A44" s="36" t="s">
        <v>55</v>
      </c>
      <c r="E44" s="37" t="s">
        <v>88</v>
      </c>
    </row>
    <row r="45" spans="1:5" ht="51">
      <c r="A45" t="s">
        <v>57</v>
      </c>
      <c r="E45" s="35" t="s">
        <v>89</v>
      </c>
    </row>
    <row r="46" spans="1:16" ht="12.75">
      <c r="A46" s="24" t="s">
        <v>48</v>
      </c>
      <c s="29" t="s">
        <v>45</v>
      </c>
      <c s="29" t="s">
        <v>90</v>
      </c>
      <c s="24" t="s">
        <v>50</v>
      </c>
      <c s="30" t="s">
        <v>91</v>
      </c>
      <c s="31" t="s">
        <v>52</v>
      </c>
      <c s="32">
        <v>1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12.75">
      <c r="A47" s="34" t="s">
        <v>53</v>
      </c>
      <c r="E47" s="35" t="s">
        <v>92</v>
      </c>
    </row>
    <row r="48" spans="1:5" ht="12.75">
      <c r="A48" s="36" t="s">
        <v>55</v>
      </c>
      <c r="E48" s="37" t="s">
        <v>56</v>
      </c>
    </row>
    <row r="49" spans="1:5" ht="12.75">
      <c r="A49" t="s">
        <v>57</v>
      </c>
      <c r="E49" s="35" t="s">
        <v>93</v>
      </c>
    </row>
    <row r="50" spans="1:16" ht="12.75">
      <c r="A50" s="24" t="s">
        <v>48</v>
      </c>
      <c s="29" t="s">
        <v>94</v>
      </c>
      <c s="29" t="s">
        <v>95</v>
      </c>
      <c s="24" t="s">
        <v>50</v>
      </c>
      <c s="30" t="s">
        <v>96</v>
      </c>
      <c s="31" t="s">
        <v>52</v>
      </c>
      <c s="32">
        <v>1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25.5">
      <c r="A51" s="34" t="s">
        <v>53</v>
      </c>
      <c r="E51" s="35" t="s">
        <v>97</v>
      </c>
    </row>
    <row r="52" spans="1:5" ht="12.75">
      <c r="A52" s="36" t="s">
        <v>55</v>
      </c>
      <c r="E52" s="37" t="s">
        <v>72</v>
      </c>
    </row>
    <row r="53" spans="1:5" ht="89.25">
      <c r="A53" t="s">
        <v>57</v>
      </c>
      <c r="E53" s="35" t="s">
        <v>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0+O9+O22+O91+O124+O145+O162+O199+O212+O217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</v>
      </c>
      <c s="38">
        <f>0+I9+I22+I91+I124+I145+I162+I199+I212+I217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99</v>
      </c>
      <c s="1"/>
      <c s="14" t="s">
        <v>100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101</v>
      </c>
      <c s="6"/>
      <c s="18" t="s">
        <v>100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48</v>
      </c>
      <c s="29" t="s">
        <v>32</v>
      </c>
      <c s="29" t="s">
        <v>102</v>
      </c>
      <c s="24" t="s">
        <v>50</v>
      </c>
      <c s="30" t="s">
        <v>103</v>
      </c>
      <c s="31" t="s">
        <v>104</v>
      </c>
      <c s="32">
        <v>435.979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53</v>
      </c>
      <c r="E11" s="35" t="s">
        <v>50</v>
      </c>
    </row>
    <row r="12" spans="1:5" ht="25.5">
      <c r="A12" s="36" t="s">
        <v>55</v>
      </c>
      <c r="E12" s="37" t="s">
        <v>105</v>
      </c>
    </row>
    <row r="13" spans="1:5" ht="25.5">
      <c r="A13" t="s">
        <v>57</v>
      </c>
      <c r="E13" s="35" t="s">
        <v>106</v>
      </c>
    </row>
    <row r="14" spans="1:16" ht="12.75">
      <c r="A14" s="24" t="s">
        <v>48</v>
      </c>
      <c s="29" t="s">
        <v>27</v>
      </c>
      <c s="29" t="s">
        <v>107</v>
      </c>
      <c s="24" t="s">
        <v>50</v>
      </c>
      <c s="30" t="s">
        <v>103</v>
      </c>
      <c s="31" t="s">
        <v>108</v>
      </c>
      <c s="32">
        <v>661.73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53</v>
      </c>
      <c r="E15" s="35" t="s">
        <v>50</v>
      </c>
    </row>
    <row r="16" spans="1:5" ht="63.75">
      <c r="A16" s="36" t="s">
        <v>55</v>
      </c>
      <c r="E16" s="37" t="s">
        <v>109</v>
      </c>
    </row>
    <row r="17" spans="1:5" ht="25.5">
      <c r="A17" t="s">
        <v>57</v>
      </c>
      <c r="E17" s="35" t="s">
        <v>106</v>
      </c>
    </row>
    <row r="18" spans="1:16" ht="12.75">
      <c r="A18" s="24" t="s">
        <v>48</v>
      </c>
      <c s="29" t="s">
        <v>26</v>
      </c>
      <c s="29" t="s">
        <v>110</v>
      </c>
      <c s="24" t="s">
        <v>50</v>
      </c>
      <c s="30" t="s">
        <v>111</v>
      </c>
      <c s="31" t="s">
        <v>104</v>
      </c>
      <c s="32">
        <v>647.003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112</v>
      </c>
    </row>
    <row r="21" spans="1:5" ht="25.5">
      <c r="A21" t="s">
        <v>57</v>
      </c>
      <c r="E21" s="35" t="s">
        <v>113</v>
      </c>
    </row>
    <row r="22" spans="1:18" ht="12.75" customHeight="1">
      <c r="A22" s="6" t="s">
        <v>46</v>
      </c>
      <c s="6"/>
      <c s="40" t="s">
        <v>32</v>
      </c>
      <c s="6"/>
      <c s="27" t="s">
        <v>114</v>
      </c>
      <c s="6"/>
      <c s="6"/>
      <c s="6"/>
      <c s="41">
        <f>0+Q22</f>
      </c>
      <c r="O22">
        <f>0+R22</f>
      </c>
      <c r="Q22">
        <f>0+I23+I27+I31+I35+I39+I43+I47+I51+I55+I59+I63+I67+I71+I75+I79+I83+I87</f>
      </c>
      <c>
        <f>0+O23+O27+O31+O35+O39+O43+O47+O51+O55+O59+O63+O67+O71+O75+O79+O83+O87</f>
      </c>
    </row>
    <row r="23" spans="1:16" ht="12.75">
      <c r="A23" s="24" t="s">
        <v>48</v>
      </c>
      <c s="29" t="s">
        <v>36</v>
      </c>
      <c s="29" t="s">
        <v>115</v>
      </c>
      <c s="24" t="s">
        <v>50</v>
      </c>
      <c s="30" t="s">
        <v>116</v>
      </c>
      <c s="31" t="s">
        <v>117</v>
      </c>
      <c s="32">
        <v>10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53</v>
      </c>
      <c r="E24" s="35" t="s">
        <v>50</v>
      </c>
    </row>
    <row r="25" spans="1:5" ht="12.75">
      <c r="A25" s="36" t="s">
        <v>55</v>
      </c>
      <c r="E25" s="37" t="s">
        <v>118</v>
      </c>
    </row>
    <row r="26" spans="1:5" ht="38.25">
      <c r="A26" t="s">
        <v>57</v>
      </c>
      <c r="E26" s="35" t="s">
        <v>119</v>
      </c>
    </row>
    <row r="27" spans="1:16" ht="12.75">
      <c r="A27" s="24" t="s">
        <v>48</v>
      </c>
      <c s="29" t="s">
        <v>38</v>
      </c>
      <c s="29" t="s">
        <v>120</v>
      </c>
      <c s="24" t="s">
        <v>50</v>
      </c>
      <c s="30" t="s">
        <v>121</v>
      </c>
      <c s="31" t="s">
        <v>117</v>
      </c>
      <c s="32">
        <v>14.1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53</v>
      </c>
      <c r="E28" s="35" t="s">
        <v>50</v>
      </c>
    </row>
    <row r="29" spans="1:5" ht="12.75">
      <c r="A29" s="36" t="s">
        <v>55</v>
      </c>
      <c r="E29" s="37" t="s">
        <v>122</v>
      </c>
    </row>
    <row r="30" spans="1:5" ht="63.75">
      <c r="A30" t="s">
        <v>57</v>
      </c>
      <c r="E30" s="35" t="s">
        <v>123</v>
      </c>
    </row>
    <row r="31" spans="1:16" ht="25.5">
      <c r="A31" s="24" t="s">
        <v>48</v>
      </c>
      <c s="29" t="s">
        <v>40</v>
      </c>
      <c s="29" t="s">
        <v>124</v>
      </c>
      <c s="24" t="s">
        <v>50</v>
      </c>
      <c s="30" t="s">
        <v>125</v>
      </c>
      <c s="31" t="s">
        <v>104</v>
      </c>
      <c s="32">
        <v>87.3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53</v>
      </c>
      <c r="E32" s="35" t="s">
        <v>50</v>
      </c>
    </row>
    <row r="33" spans="1:5" ht="12.75">
      <c r="A33" s="36" t="s">
        <v>55</v>
      </c>
      <c r="E33" s="37" t="s">
        <v>126</v>
      </c>
    </row>
    <row r="34" spans="1:5" ht="63.75">
      <c r="A34" t="s">
        <v>57</v>
      </c>
      <c r="E34" s="35" t="s">
        <v>127</v>
      </c>
    </row>
    <row r="35" spans="1:16" ht="12.75">
      <c r="A35" s="24" t="s">
        <v>48</v>
      </c>
      <c s="29" t="s">
        <v>76</v>
      </c>
      <c s="29" t="s">
        <v>128</v>
      </c>
      <c s="24" t="s">
        <v>50</v>
      </c>
      <c s="30" t="s">
        <v>129</v>
      </c>
      <c s="31" t="s">
        <v>104</v>
      </c>
      <c s="32">
        <v>23.66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53</v>
      </c>
      <c r="E36" s="35" t="s">
        <v>50</v>
      </c>
    </row>
    <row r="37" spans="1:5" ht="12.75">
      <c r="A37" s="36" t="s">
        <v>55</v>
      </c>
      <c r="E37" s="37" t="s">
        <v>130</v>
      </c>
    </row>
    <row r="38" spans="1:5" ht="63.75">
      <c r="A38" t="s">
        <v>57</v>
      </c>
      <c r="E38" s="35" t="s">
        <v>127</v>
      </c>
    </row>
    <row r="39" spans="1:16" ht="12.75">
      <c r="A39" s="24" t="s">
        <v>48</v>
      </c>
      <c s="29" t="s">
        <v>80</v>
      </c>
      <c s="29" t="s">
        <v>131</v>
      </c>
      <c s="24" t="s">
        <v>50</v>
      </c>
      <c s="30" t="s">
        <v>132</v>
      </c>
      <c s="31" t="s">
        <v>104</v>
      </c>
      <c s="32">
        <v>9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53</v>
      </c>
      <c r="E40" s="35" t="s">
        <v>50</v>
      </c>
    </row>
    <row r="41" spans="1:5" ht="12.75">
      <c r="A41" s="36" t="s">
        <v>55</v>
      </c>
      <c r="E41" s="37" t="s">
        <v>133</v>
      </c>
    </row>
    <row r="42" spans="1:5" ht="38.25">
      <c r="A42" t="s">
        <v>57</v>
      </c>
      <c r="E42" s="35" t="s">
        <v>134</v>
      </c>
    </row>
    <row r="43" spans="1:16" ht="12.75">
      <c r="A43" s="24" t="s">
        <v>48</v>
      </c>
      <c s="29" t="s">
        <v>43</v>
      </c>
      <c s="29" t="s">
        <v>135</v>
      </c>
      <c s="24" t="s">
        <v>136</v>
      </c>
      <c s="30" t="s">
        <v>137</v>
      </c>
      <c s="31" t="s">
        <v>104</v>
      </c>
      <c s="32">
        <v>9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53</v>
      </c>
      <c r="E44" s="35" t="s">
        <v>138</v>
      </c>
    </row>
    <row r="45" spans="1:5" ht="12.75">
      <c r="A45" s="36" t="s">
        <v>55</v>
      </c>
      <c r="E45" s="37" t="s">
        <v>139</v>
      </c>
    </row>
    <row r="46" spans="1:5" ht="306">
      <c r="A46" t="s">
        <v>57</v>
      </c>
      <c r="E46" s="35" t="s">
        <v>140</v>
      </c>
    </row>
    <row r="47" spans="1:16" ht="12.75">
      <c r="A47" s="24" t="s">
        <v>48</v>
      </c>
      <c s="29" t="s">
        <v>45</v>
      </c>
      <c s="29" t="s">
        <v>135</v>
      </c>
      <c s="24" t="s">
        <v>141</v>
      </c>
      <c s="30" t="s">
        <v>137</v>
      </c>
      <c s="31" t="s">
        <v>104</v>
      </c>
      <c s="32">
        <v>223.44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53</v>
      </c>
      <c r="E48" s="35" t="s">
        <v>142</v>
      </c>
    </row>
    <row r="49" spans="1:5" ht="12.75">
      <c r="A49" s="36" t="s">
        <v>55</v>
      </c>
      <c r="E49" s="37" t="s">
        <v>143</v>
      </c>
    </row>
    <row r="50" spans="1:5" ht="306">
      <c r="A50" t="s">
        <v>57</v>
      </c>
      <c r="E50" s="35" t="s">
        <v>140</v>
      </c>
    </row>
    <row r="51" spans="1:16" ht="12.75">
      <c r="A51" s="24" t="s">
        <v>48</v>
      </c>
      <c s="29" t="s">
        <v>94</v>
      </c>
      <c s="29" t="s">
        <v>135</v>
      </c>
      <c s="24" t="s">
        <v>144</v>
      </c>
      <c s="30" t="s">
        <v>137</v>
      </c>
      <c s="31" t="s">
        <v>104</v>
      </c>
      <c s="32">
        <v>647.003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53</v>
      </c>
      <c r="E52" s="35" t="s">
        <v>145</v>
      </c>
    </row>
    <row r="53" spans="1:5" ht="12.75">
      <c r="A53" s="36" t="s">
        <v>55</v>
      </c>
      <c r="E53" s="37" t="s">
        <v>146</v>
      </c>
    </row>
    <row r="54" spans="1:5" ht="306">
      <c r="A54" t="s">
        <v>57</v>
      </c>
      <c r="E54" s="35" t="s">
        <v>140</v>
      </c>
    </row>
    <row r="55" spans="1:16" ht="12.75">
      <c r="A55" s="24" t="s">
        <v>48</v>
      </c>
      <c s="29" t="s">
        <v>147</v>
      </c>
      <c s="29" t="s">
        <v>148</v>
      </c>
      <c s="24" t="s">
        <v>50</v>
      </c>
      <c s="30" t="s">
        <v>149</v>
      </c>
      <c s="31" t="s">
        <v>104</v>
      </c>
      <c s="32">
        <v>28.5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53</v>
      </c>
      <c r="E56" s="35" t="s">
        <v>50</v>
      </c>
    </row>
    <row r="57" spans="1:5" ht="12.75">
      <c r="A57" s="36" t="s">
        <v>55</v>
      </c>
      <c r="E57" s="37" t="s">
        <v>150</v>
      </c>
    </row>
    <row r="58" spans="1:5" ht="63.75">
      <c r="A58" t="s">
        <v>57</v>
      </c>
      <c r="E58" s="35" t="s">
        <v>151</v>
      </c>
    </row>
    <row r="59" spans="1:16" ht="12.75">
      <c r="A59" s="24" t="s">
        <v>48</v>
      </c>
      <c s="29" t="s">
        <v>152</v>
      </c>
      <c s="29" t="s">
        <v>153</v>
      </c>
      <c s="24" t="s">
        <v>50</v>
      </c>
      <c s="30" t="s">
        <v>154</v>
      </c>
      <c s="31" t="s">
        <v>104</v>
      </c>
      <c s="32">
        <v>568.987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53</v>
      </c>
      <c r="E60" s="35" t="s">
        <v>50</v>
      </c>
    </row>
    <row r="61" spans="1:5" ht="51">
      <c r="A61" s="36" t="s">
        <v>55</v>
      </c>
      <c r="E61" s="37" t="s">
        <v>155</v>
      </c>
    </row>
    <row r="62" spans="1:5" ht="318.75">
      <c r="A62" t="s">
        <v>57</v>
      </c>
      <c r="E62" s="35" t="s">
        <v>156</v>
      </c>
    </row>
    <row r="63" spans="1:16" ht="12.75">
      <c r="A63" s="24" t="s">
        <v>48</v>
      </c>
      <c s="29" t="s">
        <v>157</v>
      </c>
      <c s="29" t="s">
        <v>158</v>
      </c>
      <c s="24" t="s">
        <v>50</v>
      </c>
      <c s="30" t="s">
        <v>159</v>
      </c>
      <c s="31" t="s">
        <v>104</v>
      </c>
      <c s="32">
        <v>668.419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53</v>
      </c>
      <c r="E64" s="35" t="s">
        <v>50</v>
      </c>
    </row>
    <row r="65" spans="1:5" ht="63.75">
      <c r="A65" s="36" t="s">
        <v>55</v>
      </c>
      <c r="E65" s="37" t="s">
        <v>160</v>
      </c>
    </row>
    <row r="66" spans="1:5" ht="191.25">
      <c r="A66" t="s">
        <v>57</v>
      </c>
      <c r="E66" s="35" t="s">
        <v>161</v>
      </c>
    </row>
    <row r="67" spans="1:16" ht="12.75">
      <c r="A67" s="24" t="s">
        <v>48</v>
      </c>
      <c s="29" t="s">
        <v>162</v>
      </c>
      <c s="29" t="s">
        <v>163</v>
      </c>
      <c s="24" t="s">
        <v>50</v>
      </c>
      <c s="30" t="s">
        <v>164</v>
      </c>
      <c s="31" t="s">
        <v>104</v>
      </c>
      <c s="32">
        <v>647.003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53</v>
      </c>
      <c r="E68" s="35" t="s">
        <v>50</v>
      </c>
    </row>
    <row r="69" spans="1:5" ht="38.25">
      <c r="A69" s="36" t="s">
        <v>55</v>
      </c>
      <c r="E69" s="37" t="s">
        <v>165</v>
      </c>
    </row>
    <row r="70" spans="1:5" ht="229.5">
      <c r="A70" t="s">
        <v>57</v>
      </c>
      <c r="E70" s="35" t="s">
        <v>166</v>
      </c>
    </row>
    <row r="71" spans="1:16" ht="12.75">
      <c r="A71" s="24" t="s">
        <v>48</v>
      </c>
      <c s="29" t="s">
        <v>167</v>
      </c>
      <c s="29" t="s">
        <v>168</v>
      </c>
      <c s="24" t="s">
        <v>50</v>
      </c>
      <c s="30" t="s">
        <v>169</v>
      </c>
      <c s="31" t="s">
        <v>104</v>
      </c>
      <c s="32">
        <v>223.44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53</v>
      </c>
      <c r="E72" s="35" t="s">
        <v>50</v>
      </c>
    </row>
    <row r="73" spans="1:5" ht="12.75">
      <c r="A73" s="36" t="s">
        <v>55</v>
      </c>
      <c r="E73" s="37" t="s">
        <v>170</v>
      </c>
    </row>
    <row r="74" spans="1:5" ht="280.5">
      <c r="A74" t="s">
        <v>57</v>
      </c>
      <c r="E74" s="35" t="s">
        <v>171</v>
      </c>
    </row>
    <row r="75" spans="1:16" ht="12.75">
      <c r="A75" s="24" t="s">
        <v>48</v>
      </c>
      <c s="29" t="s">
        <v>172</v>
      </c>
      <c s="29" t="s">
        <v>173</v>
      </c>
      <c s="24" t="s">
        <v>50</v>
      </c>
      <c s="30" t="s">
        <v>174</v>
      </c>
      <c s="31" t="s">
        <v>104</v>
      </c>
      <c s="32">
        <v>74.226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53</v>
      </c>
      <c r="E76" s="35" t="s">
        <v>50</v>
      </c>
    </row>
    <row r="77" spans="1:5" ht="12.75">
      <c r="A77" s="36" t="s">
        <v>55</v>
      </c>
      <c r="E77" s="37" t="s">
        <v>175</v>
      </c>
    </row>
    <row r="78" spans="1:5" ht="293.25">
      <c r="A78" t="s">
        <v>57</v>
      </c>
      <c r="E78" s="35" t="s">
        <v>176</v>
      </c>
    </row>
    <row r="79" spans="1:16" ht="12.75">
      <c r="A79" s="24" t="s">
        <v>48</v>
      </c>
      <c s="29" t="s">
        <v>177</v>
      </c>
      <c s="29" t="s">
        <v>178</v>
      </c>
      <c s="24" t="s">
        <v>50</v>
      </c>
      <c s="30" t="s">
        <v>179</v>
      </c>
      <c s="31" t="s">
        <v>117</v>
      </c>
      <c s="32">
        <v>200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53</v>
      </c>
      <c r="E80" s="35" t="s">
        <v>50</v>
      </c>
    </row>
    <row r="81" spans="1:5" ht="12.75">
      <c r="A81" s="36" t="s">
        <v>55</v>
      </c>
      <c r="E81" s="37" t="s">
        <v>180</v>
      </c>
    </row>
    <row r="82" spans="1:5" ht="25.5">
      <c r="A82" t="s">
        <v>57</v>
      </c>
      <c r="E82" s="35" t="s">
        <v>181</v>
      </c>
    </row>
    <row r="83" spans="1:16" ht="12.75">
      <c r="A83" s="24" t="s">
        <v>48</v>
      </c>
      <c s="29" t="s">
        <v>182</v>
      </c>
      <c s="29" t="s">
        <v>183</v>
      </c>
      <c s="24" t="s">
        <v>50</v>
      </c>
      <c s="30" t="s">
        <v>184</v>
      </c>
      <c s="31" t="s">
        <v>104</v>
      </c>
      <c s="32">
        <v>9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53</v>
      </c>
      <c r="E84" s="35" t="s">
        <v>50</v>
      </c>
    </row>
    <row r="85" spans="1:5" ht="12.75">
      <c r="A85" s="36" t="s">
        <v>55</v>
      </c>
      <c r="E85" s="37" t="s">
        <v>185</v>
      </c>
    </row>
    <row r="86" spans="1:5" ht="38.25">
      <c r="A86" t="s">
        <v>57</v>
      </c>
      <c r="E86" s="35" t="s">
        <v>186</v>
      </c>
    </row>
    <row r="87" spans="1:16" ht="12.75">
      <c r="A87" s="24" t="s">
        <v>48</v>
      </c>
      <c s="29" t="s">
        <v>187</v>
      </c>
      <c s="29" t="s">
        <v>188</v>
      </c>
      <c s="24" t="s">
        <v>50</v>
      </c>
      <c s="30" t="s">
        <v>189</v>
      </c>
      <c s="31" t="s">
        <v>117</v>
      </c>
      <c s="32">
        <v>90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53</v>
      </c>
      <c r="E88" s="35" t="s">
        <v>50</v>
      </c>
    </row>
    <row r="89" spans="1:5" ht="12.75">
      <c r="A89" s="36" t="s">
        <v>55</v>
      </c>
      <c r="E89" s="37" t="s">
        <v>190</v>
      </c>
    </row>
    <row r="90" spans="1:5" ht="25.5">
      <c r="A90" t="s">
        <v>57</v>
      </c>
      <c r="E90" s="35" t="s">
        <v>191</v>
      </c>
    </row>
    <row r="91" spans="1:18" ht="12.75" customHeight="1">
      <c r="A91" s="6" t="s">
        <v>46</v>
      </c>
      <c s="6"/>
      <c s="40" t="s">
        <v>27</v>
      </c>
      <c s="6"/>
      <c s="27" t="s">
        <v>192</v>
      </c>
      <c s="6"/>
      <c s="6"/>
      <c s="6"/>
      <c s="41">
        <f>0+Q91</f>
      </c>
      <c r="O91">
        <f>0+R91</f>
      </c>
      <c r="Q91">
        <f>0+I92+I96+I100+I104+I108+I112+I116+I120</f>
      </c>
      <c>
        <f>0+O92+O96+O100+O104+O108+O112+O116+O120</f>
      </c>
    </row>
    <row r="92" spans="1:16" ht="12.75">
      <c r="A92" s="24" t="s">
        <v>48</v>
      </c>
      <c s="29" t="s">
        <v>193</v>
      </c>
      <c s="29" t="s">
        <v>194</v>
      </c>
      <c s="24" t="s">
        <v>50</v>
      </c>
      <c s="30" t="s">
        <v>195</v>
      </c>
      <c s="31" t="s">
        <v>104</v>
      </c>
      <c s="32">
        <v>2.24</v>
      </c>
      <c s="33">
        <v>0</v>
      </c>
      <c s="33">
        <f>ROUND(ROUND(H92,2)*ROUND(G92,3),2)</f>
      </c>
      <c r="O92">
        <f>(I92*21)/100</f>
      </c>
      <c t="s">
        <v>27</v>
      </c>
    </row>
    <row r="93" spans="1:5" ht="12.75">
      <c r="A93" s="34" t="s">
        <v>53</v>
      </c>
      <c r="E93" s="35" t="s">
        <v>50</v>
      </c>
    </row>
    <row r="94" spans="1:5" ht="12.75">
      <c r="A94" s="36" t="s">
        <v>55</v>
      </c>
      <c r="E94" s="37" t="s">
        <v>196</v>
      </c>
    </row>
    <row r="95" spans="1:5" ht="51">
      <c r="A95" t="s">
        <v>57</v>
      </c>
      <c r="E95" s="35" t="s">
        <v>197</v>
      </c>
    </row>
    <row r="96" spans="1:16" ht="12.75">
      <c r="A96" s="24" t="s">
        <v>48</v>
      </c>
      <c s="29" t="s">
        <v>198</v>
      </c>
      <c s="29" t="s">
        <v>199</v>
      </c>
      <c s="24" t="s">
        <v>50</v>
      </c>
      <c s="30" t="s">
        <v>200</v>
      </c>
      <c s="31" t="s">
        <v>104</v>
      </c>
      <c s="32">
        <v>90.432</v>
      </c>
      <c s="33">
        <v>0</v>
      </c>
      <c s="33">
        <f>ROUND(ROUND(H96,2)*ROUND(G96,3),2)</f>
      </c>
      <c r="O96">
        <f>(I96*21)/100</f>
      </c>
      <c t="s">
        <v>27</v>
      </c>
    </row>
    <row r="97" spans="1:5" ht="12.75">
      <c r="A97" s="34" t="s">
        <v>53</v>
      </c>
      <c r="E97" s="35" t="s">
        <v>50</v>
      </c>
    </row>
    <row r="98" spans="1:5" ht="12.75">
      <c r="A98" s="36" t="s">
        <v>55</v>
      </c>
      <c r="E98" s="37" t="s">
        <v>201</v>
      </c>
    </row>
    <row r="99" spans="1:5" ht="409.5">
      <c r="A99" t="s">
        <v>57</v>
      </c>
      <c r="E99" s="35" t="s">
        <v>202</v>
      </c>
    </row>
    <row r="100" spans="1:16" ht="12.75">
      <c r="A100" s="24" t="s">
        <v>48</v>
      </c>
      <c s="29" t="s">
        <v>203</v>
      </c>
      <c s="29" t="s">
        <v>204</v>
      </c>
      <c s="24" t="s">
        <v>50</v>
      </c>
      <c s="30" t="s">
        <v>205</v>
      </c>
      <c s="31" t="s">
        <v>108</v>
      </c>
      <c s="32">
        <v>10.852</v>
      </c>
      <c s="33">
        <v>0</v>
      </c>
      <c s="33">
        <f>ROUND(ROUND(H100,2)*ROUND(G100,3),2)</f>
      </c>
      <c r="O100">
        <f>(I100*21)/100</f>
      </c>
      <c t="s">
        <v>27</v>
      </c>
    </row>
    <row r="101" spans="1:5" ht="12.75">
      <c r="A101" s="34" t="s">
        <v>53</v>
      </c>
      <c r="E101" s="35" t="s">
        <v>50</v>
      </c>
    </row>
    <row r="102" spans="1:5" ht="12.75">
      <c r="A102" s="36" t="s">
        <v>55</v>
      </c>
      <c r="E102" s="37" t="s">
        <v>206</v>
      </c>
    </row>
    <row r="103" spans="1:5" ht="267.75">
      <c r="A103" t="s">
        <v>57</v>
      </c>
      <c r="E103" s="35" t="s">
        <v>207</v>
      </c>
    </row>
    <row r="104" spans="1:16" ht="12.75">
      <c r="A104" s="24" t="s">
        <v>48</v>
      </c>
      <c s="29" t="s">
        <v>208</v>
      </c>
      <c s="29" t="s">
        <v>209</v>
      </c>
      <c s="24" t="s">
        <v>50</v>
      </c>
      <c s="30" t="s">
        <v>210</v>
      </c>
      <c s="31" t="s">
        <v>117</v>
      </c>
      <c s="32">
        <v>144</v>
      </c>
      <c s="33">
        <v>0</v>
      </c>
      <c s="33">
        <f>ROUND(ROUND(H104,2)*ROUND(G104,3),2)</f>
      </c>
      <c r="O104">
        <f>(I104*21)/100</f>
      </c>
      <c t="s">
        <v>27</v>
      </c>
    </row>
    <row r="105" spans="1:5" ht="12.75">
      <c r="A105" s="34" t="s">
        <v>53</v>
      </c>
      <c r="E105" s="35" t="s">
        <v>211</v>
      </c>
    </row>
    <row r="106" spans="1:5" ht="12.75">
      <c r="A106" s="36" t="s">
        <v>55</v>
      </c>
      <c r="E106" s="37" t="s">
        <v>212</v>
      </c>
    </row>
    <row r="107" spans="1:5" ht="331.5">
      <c r="A107" t="s">
        <v>57</v>
      </c>
      <c r="E107" s="35" t="s">
        <v>213</v>
      </c>
    </row>
    <row r="108" spans="1:16" ht="12.75">
      <c r="A108" s="24" t="s">
        <v>48</v>
      </c>
      <c s="29" t="s">
        <v>214</v>
      </c>
      <c s="29" t="s">
        <v>215</v>
      </c>
      <c s="24" t="s">
        <v>50</v>
      </c>
      <c s="30" t="s">
        <v>216</v>
      </c>
      <c s="31" t="s">
        <v>117</v>
      </c>
      <c s="32">
        <v>144</v>
      </c>
      <c s="33">
        <v>0</v>
      </c>
      <c s="33">
        <f>ROUND(ROUND(H108,2)*ROUND(G108,3),2)</f>
      </c>
      <c r="O108">
        <f>(I108*21)/100</f>
      </c>
      <c t="s">
        <v>27</v>
      </c>
    </row>
    <row r="109" spans="1:5" ht="12.75">
      <c r="A109" s="34" t="s">
        <v>53</v>
      </c>
      <c r="E109" s="35" t="s">
        <v>50</v>
      </c>
    </row>
    <row r="110" spans="1:5" ht="12.75">
      <c r="A110" s="36" t="s">
        <v>55</v>
      </c>
      <c r="E110" s="37" t="s">
        <v>217</v>
      </c>
    </row>
    <row r="111" spans="1:5" ht="12.75">
      <c r="A111" t="s">
        <v>57</v>
      </c>
      <c r="E111" s="35" t="s">
        <v>218</v>
      </c>
    </row>
    <row r="112" spans="1:16" ht="12.75">
      <c r="A112" s="24" t="s">
        <v>48</v>
      </c>
      <c s="29" t="s">
        <v>219</v>
      </c>
      <c s="29" t="s">
        <v>220</v>
      </c>
      <c s="24" t="s">
        <v>50</v>
      </c>
      <c s="30" t="s">
        <v>221</v>
      </c>
      <c s="31" t="s">
        <v>222</v>
      </c>
      <c s="32">
        <v>320</v>
      </c>
      <c s="33">
        <v>0</v>
      </c>
      <c s="33">
        <f>ROUND(ROUND(H112,2)*ROUND(G112,3),2)</f>
      </c>
      <c r="O112">
        <f>(I112*21)/100</f>
      </c>
      <c t="s">
        <v>27</v>
      </c>
    </row>
    <row r="113" spans="1:5" ht="12.75">
      <c r="A113" s="34" t="s">
        <v>53</v>
      </c>
      <c r="E113" s="35" t="s">
        <v>50</v>
      </c>
    </row>
    <row r="114" spans="1:5" ht="12.75">
      <c r="A114" s="36" t="s">
        <v>55</v>
      </c>
      <c r="E114" s="37" t="s">
        <v>223</v>
      </c>
    </row>
    <row r="115" spans="1:5" ht="191.25">
      <c r="A115" t="s">
        <v>57</v>
      </c>
      <c r="E115" s="35" t="s">
        <v>224</v>
      </c>
    </row>
    <row r="116" spans="1:16" ht="12.75">
      <c r="A116" s="24" t="s">
        <v>48</v>
      </c>
      <c s="29" t="s">
        <v>225</v>
      </c>
      <c s="29" t="s">
        <v>226</v>
      </c>
      <c s="24" t="s">
        <v>50</v>
      </c>
      <c s="30" t="s">
        <v>227</v>
      </c>
      <c s="31" t="s">
        <v>104</v>
      </c>
      <c s="32">
        <v>71.3</v>
      </c>
      <c s="33">
        <v>0</v>
      </c>
      <c s="33">
        <f>ROUND(ROUND(H116,2)*ROUND(G116,3),2)</f>
      </c>
      <c r="O116">
        <f>(I116*21)/100</f>
      </c>
      <c t="s">
        <v>27</v>
      </c>
    </row>
    <row r="117" spans="1:5" ht="12.75">
      <c r="A117" s="34" t="s">
        <v>53</v>
      </c>
      <c r="E117" s="35" t="s">
        <v>50</v>
      </c>
    </row>
    <row r="118" spans="1:5" ht="12.75">
      <c r="A118" s="36" t="s">
        <v>55</v>
      </c>
      <c r="E118" s="37" t="s">
        <v>228</v>
      </c>
    </row>
    <row r="119" spans="1:5" ht="229.5">
      <c r="A119" t="s">
        <v>57</v>
      </c>
      <c r="E119" s="35" t="s">
        <v>229</v>
      </c>
    </row>
    <row r="120" spans="1:16" ht="12.75">
      <c r="A120" s="24" t="s">
        <v>48</v>
      </c>
      <c s="29" t="s">
        <v>230</v>
      </c>
      <c s="29" t="s">
        <v>231</v>
      </c>
      <c s="24" t="s">
        <v>50</v>
      </c>
      <c s="30" t="s">
        <v>232</v>
      </c>
      <c s="31" t="s">
        <v>117</v>
      </c>
      <c s="32">
        <v>155</v>
      </c>
      <c s="33">
        <v>0</v>
      </c>
      <c s="33">
        <f>ROUND(ROUND(H120,2)*ROUND(G120,3),2)</f>
      </c>
      <c r="O120">
        <f>(I120*21)/100</f>
      </c>
      <c t="s">
        <v>27</v>
      </c>
    </row>
    <row r="121" spans="1:5" ht="12.75">
      <c r="A121" s="34" t="s">
        <v>53</v>
      </c>
      <c r="E121" s="35" t="s">
        <v>233</v>
      </c>
    </row>
    <row r="122" spans="1:5" ht="12.75">
      <c r="A122" s="36" t="s">
        <v>55</v>
      </c>
      <c r="E122" s="37" t="s">
        <v>234</v>
      </c>
    </row>
    <row r="123" spans="1:5" ht="102">
      <c r="A123" t="s">
        <v>57</v>
      </c>
      <c r="E123" s="35" t="s">
        <v>235</v>
      </c>
    </row>
    <row r="124" spans="1:18" ht="12.75" customHeight="1">
      <c r="A124" s="6" t="s">
        <v>46</v>
      </c>
      <c s="6"/>
      <c s="40" t="s">
        <v>26</v>
      </c>
      <c s="6"/>
      <c s="27" t="s">
        <v>236</v>
      </c>
      <c s="6"/>
      <c s="6"/>
      <c s="6"/>
      <c s="41">
        <f>0+Q124</f>
      </c>
      <c r="O124">
        <f>0+R124</f>
      </c>
      <c r="Q124">
        <f>0+I125+I129+I133+I137+I141</f>
      </c>
      <c>
        <f>0+O125+O129+O133+O137+O141</f>
      </c>
    </row>
    <row r="125" spans="1:16" ht="12.75">
      <c r="A125" s="24" t="s">
        <v>48</v>
      </c>
      <c s="29" t="s">
        <v>237</v>
      </c>
      <c s="29" t="s">
        <v>238</v>
      </c>
      <c s="24" t="s">
        <v>50</v>
      </c>
      <c s="30" t="s">
        <v>239</v>
      </c>
      <c s="31" t="s">
        <v>104</v>
      </c>
      <c s="32">
        <v>8.437</v>
      </c>
      <c s="33">
        <v>0</v>
      </c>
      <c s="33">
        <f>ROUND(ROUND(H125,2)*ROUND(G125,3),2)</f>
      </c>
      <c r="O125">
        <f>(I125*21)/100</f>
      </c>
      <c t="s">
        <v>27</v>
      </c>
    </row>
    <row r="126" spans="1:5" ht="12.75">
      <c r="A126" s="34" t="s">
        <v>53</v>
      </c>
      <c r="E126" s="35" t="s">
        <v>50</v>
      </c>
    </row>
    <row r="127" spans="1:5" ht="12.75">
      <c r="A127" s="36" t="s">
        <v>55</v>
      </c>
      <c r="E127" s="37" t="s">
        <v>240</v>
      </c>
    </row>
    <row r="128" spans="1:5" ht="382.5">
      <c r="A128" t="s">
        <v>57</v>
      </c>
      <c r="E128" s="35" t="s">
        <v>241</v>
      </c>
    </row>
    <row r="129" spans="1:16" ht="12.75">
      <c r="A129" s="24" t="s">
        <v>48</v>
      </c>
      <c s="29" t="s">
        <v>242</v>
      </c>
      <c s="29" t="s">
        <v>243</v>
      </c>
      <c s="24" t="s">
        <v>50</v>
      </c>
      <c s="30" t="s">
        <v>244</v>
      </c>
      <c s="31" t="s">
        <v>108</v>
      </c>
      <c s="32">
        <v>1.012</v>
      </c>
      <c s="33">
        <v>0</v>
      </c>
      <c s="33">
        <f>ROUND(ROUND(H129,2)*ROUND(G129,3),2)</f>
      </c>
      <c r="O129">
        <f>(I129*21)/100</f>
      </c>
      <c t="s">
        <v>27</v>
      </c>
    </row>
    <row r="130" spans="1:5" ht="12.75">
      <c r="A130" s="34" t="s">
        <v>53</v>
      </c>
      <c r="E130" s="35" t="s">
        <v>50</v>
      </c>
    </row>
    <row r="131" spans="1:5" ht="12.75">
      <c r="A131" s="36" t="s">
        <v>55</v>
      </c>
      <c r="E131" s="37" t="s">
        <v>245</v>
      </c>
    </row>
    <row r="132" spans="1:5" ht="242.25">
      <c r="A132" t="s">
        <v>57</v>
      </c>
      <c r="E132" s="35" t="s">
        <v>246</v>
      </c>
    </row>
    <row r="133" spans="1:16" ht="12.75">
      <c r="A133" s="24" t="s">
        <v>48</v>
      </c>
      <c s="29" t="s">
        <v>247</v>
      </c>
      <c s="29" t="s">
        <v>248</v>
      </c>
      <c s="24" t="s">
        <v>50</v>
      </c>
      <c s="30" t="s">
        <v>249</v>
      </c>
      <c s="31" t="s">
        <v>104</v>
      </c>
      <c s="32">
        <v>12.04</v>
      </c>
      <c s="33">
        <v>0</v>
      </c>
      <c s="33">
        <f>ROUND(ROUND(H133,2)*ROUND(G133,3),2)</f>
      </c>
      <c r="O133">
        <f>(I133*21)/100</f>
      </c>
      <c t="s">
        <v>27</v>
      </c>
    </row>
    <row r="134" spans="1:5" ht="12.75">
      <c r="A134" s="34" t="s">
        <v>53</v>
      </c>
      <c r="E134" s="35" t="s">
        <v>50</v>
      </c>
    </row>
    <row r="135" spans="1:5" ht="12.75">
      <c r="A135" s="36" t="s">
        <v>55</v>
      </c>
      <c r="E135" s="37" t="s">
        <v>250</v>
      </c>
    </row>
    <row r="136" spans="1:5" ht="229.5">
      <c r="A136" t="s">
        <v>57</v>
      </c>
      <c r="E136" s="35" t="s">
        <v>251</v>
      </c>
    </row>
    <row r="137" spans="1:16" ht="12.75">
      <c r="A137" s="24" t="s">
        <v>48</v>
      </c>
      <c s="29" t="s">
        <v>252</v>
      </c>
      <c s="29" t="s">
        <v>253</v>
      </c>
      <c s="24" t="s">
        <v>50</v>
      </c>
      <c s="30" t="s">
        <v>254</v>
      </c>
      <c s="31" t="s">
        <v>104</v>
      </c>
      <c s="32">
        <v>7.716</v>
      </c>
      <c s="33">
        <v>0</v>
      </c>
      <c s="33">
        <f>ROUND(ROUND(H137,2)*ROUND(G137,3),2)</f>
      </c>
      <c r="O137">
        <f>(I137*21)/100</f>
      </c>
      <c t="s">
        <v>27</v>
      </c>
    </row>
    <row r="138" spans="1:5" ht="12.75">
      <c r="A138" s="34" t="s">
        <v>53</v>
      </c>
      <c r="E138" s="35" t="s">
        <v>50</v>
      </c>
    </row>
    <row r="139" spans="1:5" ht="76.5">
      <c r="A139" s="36" t="s">
        <v>55</v>
      </c>
      <c r="E139" s="37" t="s">
        <v>255</v>
      </c>
    </row>
    <row r="140" spans="1:5" ht="369.75">
      <c r="A140" t="s">
        <v>57</v>
      </c>
      <c r="E140" s="35" t="s">
        <v>256</v>
      </c>
    </row>
    <row r="141" spans="1:16" ht="12.75">
      <c r="A141" s="24" t="s">
        <v>48</v>
      </c>
      <c s="29" t="s">
        <v>257</v>
      </c>
      <c s="29" t="s">
        <v>258</v>
      </c>
      <c s="24" t="s">
        <v>50</v>
      </c>
      <c s="30" t="s">
        <v>259</v>
      </c>
      <c s="31" t="s">
        <v>108</v>
      </c>
      <c s="32">
        <v>1.235</v>
      </c>
      <c s="33">
        <v>0</v>
      </c>
      <c s="33">
        <f>ROUND(ROUND(H141,2)*ROUND(G141,3),2)</f>
      </c>
      <c r="O141">
        <f>(I141*21)/100</f>
      </c>
      <c t="s">
        <v>27</v>
      </c>
    </row>
    <row r="142" spans="1:5" ht="12.75">
      <c r="A142" s="34" t="s">
        <v>53</v>
      </c>
      <c r="E142" s="35" t="s">
        <v>50</v>
      </c>
    </row>
    <row r="143" spans="1:5" ht="12.75">
      <c r="A143" s="36" t="s">
        <v>55</v>
      </c>
      <c r="E143" s="37" t="s">
        <v>260</v>
      </c>
    </row>
    <row r="144" spans="1:5" ht="267.75">
      <c r="A144" t="s">
        <v>57</v>
      </c>
      <c r="E144" s="35" t="s">
        <v>261</v>
      </c>
    </row>
    <row r="145" spans="1:18" ht="12.75" customHeight="1">
      <c r="A145" s="6" t="s">
        <v>46</v>
      </c>
      <c s="6"/>
      <c s="40" t="s">
        <v>36</v>
      </c>
      <c s="6"/>
      <c s="27" t="s">
        <v>262</v>
      </c>
      <c s="6"/>
      <c s="6"/>
      <c s="6"/>
      <c s="41">
        <f>0+Q145</f>
      </c>
      <c r="O145">
        <f>0+R145</f>
      </c>
      <c r="Q145">
        <f>0+I146+I150+I154+I158</f>
      </c>
      <c>
        <f>0+O146+O150+O154+O158</f>
      </c>
    </row>
    <row r="146" spans="1:16" ht="12.75">
      <c r="A146" s="24" t="s">
        <v>48</v>
      </c>
      <c s="29" t="s">
        <v>263</v>
      </c>
      <c s="29" t="s">
        <v>264</v>
      </c>
      <c s="24" t="s">
        <v>50</v>
      </c>
      <c s="30" t="s">
        <v>265</v>
      </c>
      <c s="31" t="s">
        <v>104</v>
      </c>
      <c s="32">
        <v>48.923</v>
      </c>
      <c s="33">
        <v>0</v>
      </c>
      <c s="33">
        <f>ROUND(ROUND(H146,2)*ROUND(G146,3),2)</f>
      </c>
      <c r="O146">
        <f>(I146*21)/100</f>
      </c>
      <c t="s">
        <v>27</v>
      </c>
    </row>
    <row r="147" spans="1:5" ht="25.5">
      <c r="A147" s="34" t="s">
        <v>53</v>
      </c>
      <c r="E147" s="35" t="s">
        <v>266</v>
      </c>
    </row>
    <row r="148" spans="1:5" ht="12.75">
      <c r="A148" s="36" t="s">
        <v>55</v>
      </c>
      <c r="E148" s="37" t="s">
        <v>267</v>
      </c>
    </row>
    <row r="149" spans="1:5" ht="229.5">
      <c r="A149" t="s">
        <v>57</v>
      </c>
      <c r="E149" s="35" t="s">
        <v>251</v>
      </c>
    </row>
    <row r="150" spans="1:16" ht="12.75">
      <c r="A150" s="24" t="s">
        <v>48</v>
      </c>
      <c s="29" t="s">
        <v>268</v>
      </c>
      <c s="29" t="s">
        <v>269</v>
      </c>
      <c s="24" t="s">
        <v>50</v>
      </c>
      <c s="30" t="s">
        <v>270</v>
      </c>
      <c s="31" t="s">
        <v>104</v>
      </c>
      <c s="32">
        <v>10.048</v>
      </c>
      <c s="33">
        <v>0</v>
      </c>
      <c s="33">
        <f>ROUND(ROUND(H150,2)*ROUND(G150,3),2)</f>
      </c>
      <c r="O150">
        <f>(I150*21)/100</f>
      </c>
      <c t="s">
        <v>27</v>
      </c>
    </row>
    <row r="151" spans="1:5" ht="12.75">
      <c r="A151" s="34" t="s">
        <v>53</v>
      </c>
      <c r="E151" s="35" t="s">
        <v>50</v>
      </c>
    </row>
    <row r="152" spans="1:5" ht="12.75">
      <c r="A152" s="36" t="s">
        <v>55</v>
      </c>
      <c r="E152" s="37" t="s">
        <v>271</v>
      </c>
    </row>
    <row r="153" spans="1:5" ht="369.75">
      <c r="A153" t="s">
        <v>57</v>
      </c>
      <c r="E153" s="35" t="s">
        <v>256</v>
      </c>
    </row>
    <row r="154" spans="1:16" ht="12.75">
      <c r="A154" s="24" t="s">
        <v>48</v>
      </c>
      <c s="29" t="s">
        <v>272</v>
      </c>
      <c s="29" t="s">
        <v>273</v>
      </c>
      <c s="24" t="s">
        <v>50</v>
      </c>
      <c s="30" t="s">
        <v>274</v>
      </c>
      <c s="31" t="s">
        <v>104</v>
      </c>
      <c s="32">
        <v>46.5</v>
      </c>
      <c s="33">
        <v>0</v>
      </c>
      <c s="33">
        <f>ROUND(ROUND(H154,2)*ROUND(G154,3),2)</f>
      </c>
      <c r="O154">
        <f>(I154*21)/100</f>
      </c>
      <c t="s">
        <v>27</v>
      </c>
    </row>
    <row r="155" spans="1:5" ht="12.75">
      <c r="A155" s="34" t="s">
        <v>53</v>
      </c>
      <c r="E155" s="35" t="s">
        <v>50</v>
      </c>
    </row>
    <row r="156" spans="1:5" ht="12.75">
      <c r="A156" s="36" t="s">
        <v>55</v>
      </c>
      <c r="E156" s="37" t="s">
        <v>275</v>
      </c>
    </row>
    <row r="157" spans="1:5" ht="38.25">
      <c r="A157" t="s">
        <v>57</v>
      </c>
      <c r="E157" s="35" t="s">
        <v>276</v>
      </c>
    </row>
    <row r="158" spans="1:16" ht="12.75">
      <c r="A158" s="24" t="s">
        <v>48</v>
      </c>
      <c s="29" t="s">
        <v>277</v>
      </c>
      <c s="29" t="s">
        <v>278</v>
      </c>
      <c s="24" t="s">
        <v>50</v>
      </c>
      <c s="30" t="s">
        <v>279</v>
      </c>
      <c s="31" t="s">
        <v>104</v>
      </c>
      <c s="32">
        <v>42.9</v>
      </c>
      <c s="33">
        <v>0</v>
      </c>
      <c s="33">
        <f>ROUND(ROUND(H158,2)*ROUND(G158,3),2)</f>
      </c>
      <c r="O158">
        <f>(I158*21)/100</f>
      </c>
      <c t="s">
        <v>27</v>
      </c>
    </row>
    <row r="159" spans="1:5" ht="12.75">
      <c r="A159" s="34" t="s">
        <v>53</v>
      </c>
      <c r="E159" s="35" t="s">
        <v>50</v>
      </c>
    </row>
    <row r="160" spans="1:5" ht="12.75">
      <c r="A160" s="36" t="s">
        <v>55</v>
      </c>
      <c r="E160" s="37" t="s">
        <v>280</v>
      </c>
    </row>
    <row r="161" spans="1:5" ht="51">
      <c r="A161" t="s">
        <v>57</v>
      </c>
      <c r="E161" s="35" t="s">
        <v>281</v>
      </c>
    </row>
    <row r="162" spans="1:18" ht="12.75" customHeight="1">
      <c r="A162" s="6" t="s">
        <v>46</v>
      </c>
      <c s="6"/>
      <c s="40" t="s">
        <v>38</v>
      </c>
      <c s="6"/>
      <c s="27" t="s">
        <v>282</v>
      </c>
      <c s="6"/>
      <c s="6"/>
      <c s="6"/>
      <c s="41">
        <f>0+Q162</f>
      </c>
      <c r="O162">
        <f>0+R162</f>
      </c>
      <c r="Q162">
        <f>0+I163+I167+I171+I175+I179+I183+I187+I191+I195</f>
      </c>
      <c>
        <f>0+O163+O167+O171+O175+O179+O183+O187+O191+O195</f>
      </c>
    </row>
    <row r="163" spans="1:16" ht="25.5">
      <c r="A163" s="24" t="s">
        <v>48</v>
      </c>
      <c s="29" t="s">
        <v>283</v>
      </c>
      <c s="29" t="s">
        <v>284</v>
      </c>
      <c s="24" t="s">
        <v>50</v>
      </c>
      <c s="30" t="s">
        <v>285</v>
      </c>
      <c s="31" t="s">
        <v>117</v>
      </c>
      <c s="32">
        <v>200</v>
      </c>
      <c s="33">
        <v>0</v>
      </c>
      <c s="33">
        <f>ROUND(ROUND(H163,2)*ROUND(G163,3),2)</f>
      </c>
      <c r="O163">
        <f>(I163*21)/100</f>
      </c>
      <c t="s">
        <v>27</v>
      </c>
    </row>
    <row r="164" spans="1:5" ht="12.75">
      <c r="A164" s="34" t="s">
        <v>53</v>
      </c>
      <c r="E164" s="35" t="s">
        <v>50</v>
      </c>
    </row>
    <row r="165" spans="1:5" ht="12.75">
      <c r="A165" s="36" t="s">
        <v>55</v>
      </c>
      <c r="E165" s="37" t="s">
        <v>286</v>
      </c>
    </row>
    <row r="166" spans="1:5" ht="51">
      <c r="A166" t="s">
        <v>57</v>
      </c>
      <c r="E166" s="35" t="s">
        <v>287</v>
      </c>
    </row>
    <row r="167" spans="1:16" ht="12.75">
      <c r="A167" s="24" t="s">
        <v>48</v>
      </c>
      <c s="29" t="s">
        <v>288</v>
      </c>
      <c s="29" t="s">
        <v>289</v>
      </c>
      <c s="24" t="s">
        <v>50</v>
      </c>
      <c s="30" t="s">
        <v>290</v>
      </c>
      <c s="31" t="s">
        <v>104</v>
      </c>
      <c s="32">
        <v>50</v>
      </c>
      <c s="33">
        <v>0</v>
      </c>
      <c s="33">
        <f>ROUND(ROUND(H167,2)*ROUND(G167,3),2)</f>
      </c>
      <c r="O167">
        <f>(I167*21)/100</f>
      </c>
      <c t="s">
        <v>27</v>
      </c>
    </row>
    <row r="168" spans="1:5" ht="12.75">
      <c r="A168" s="34" t="s">
        <v>53</v>
      </c>
      <c r="E168" s="35" t="s">
        <v>50</v>
      </c>
    </row>
    <row r="169" spans="1:5" ht="12.75">
      <c r="A169" s="36" t="s">
        <v>55</v>
      </c>
      <c r="E169" s="37" t="s">
        <v>291</v>
      </c>
    </row>
    <row r="170" spans="1:5" ht="51">
      <c r="A170" t="s">
        <v>57</v>
      </c>
      <c r="E170" s="35" t="s">
        <v>287</v>
      </c>
    </row>
    <row r="171" spans="1:16" ht="12.75">
      <c r="A171" s="24" t="s">
        <v>48</v>
      </c>
      <c s="29" t="s">
        <v>292</v>
      </c>
      <c s="29" t="s">
        <v>293</v>
      </c>
      <c s="24" t="s">
        <v>50</v>
      </c>
      <c s="30" t="s">
        <v>294</v>
      </c>
      <c s="31" t="s">
        <v>104</v>
      </c>
      <c s="32">
        <v>13</v>
      </c>
      <c s="33">
        <v>0</v>
      </c>
      <c s="33">
        <f>ROUND(ROUND(H171,2)*ROUND(G171,3),2)</f>
      </c>
      <c r="O171">
        <f>(I171*21)/100</f>
      </c>
      <c t="s">
        <v>27</v>
      </c>
    </row>
    <row r="172" spans="1:5" ht="12.75">
      <c r="A172" s="34" t="s">
        <v>53</v>
      </c>
      <c r="E172" s="35" t="s">
        <v>50</v>
      </c>
    </row>
    <row r="173" spans="1:5" ht="12.75">
      <c r="A173" s="36" t="s">
        <v>55</v>
      </c>
      <c r="E173" s="37" t="s">
        <v>295</v>
      </c>
    </row>
    <row r="174" spans="1:5" ht="38.25">
      <c r="A174" t="s">
        <v>57</v>
      </c>
      <c r="E174" s="35" t="s">
        <v>296</v>
      </c>
    </row>
    <row r="175" spans="1:16" ht="12.75">
      <c r="A175" s="24" t="s">
        <v>48</v>
      </c>
      <c s="29" t="s">
        <v>297</v>
      </c>
      <c s="29" t="s">
        <v>298</v>
      </c>
      <c s="24" t="s">
        <v>50</v>
      </c>
      <c s="30" t="s">
        <v>299</v>
      </c>
      <c s="31" t="s">
        <v>117</v>
      </c>
      <c s="32">
        <v>200</v>
      </c>
      <c s="33">
        <v>0</v>
      </c>
      <c s="33">
        <f>ROUND(ROUND(H175,2)*ROUND(G175,3),2)</f>
      </c>
      <c r="O175">
        <f>(I175*21)/100</f>
      </c>
      <c t="s">
        <v>27</v>
      </c>
    </row>
    <row r="176" spans="1:5" ht="12.75">
      <c r="A176" s="34" t="s">
        <v>53</v>
      </c>
      <c r="E176" s="35" t="s">
        <v>50</v>
      </c>
    </row>
    <row r="177" spans="1:5" ht="12.75">
      <c r="A177" s="36" t="s">
        <v>55</v>
      </c>
      <c r="E177" s="37" t="s">
        <v>286</v>
      </c>
    </row>
    <row r="178" spans="1:5" ht="51">
      <c r="A178" t="s">
        <v>57</v>
      </c>
      <c r="E178" s="35" t="s">
        <v>300</v>
      </c>
    </row>
    <row r="179" spans="1:16" ht="12.75">
      <c r="A179" s="24" t="s">
        <v>48</v>
      </c>
      <c s="29" t="s">
        <v>301</v>
      </c>
      <c s="29" t="s">
        <v>302</v>
      </c>
      <c s="24" t="s">
        <v>50</v>
      </c>
      <c s="30" t="s">
        <v>303</v>
      </c>
      <c s="31" t="s">
        <v>117</v>
      </c>
      <c s="32">
        <v>350</v>
      </c>
      <c s="33">
        <v>0</v>
      </c>
      <c s="33">
        <f>ROUND(ROUND(H179,2)*ROUND(G179,3),2)</f>
      </c>
      <c r="O179">
        <f>(I179*21)/100</f>
      </c>
      <c t="s">
        <v>27</v>
      </c>
    </row>
    <row r="180" spans="1:5" ht="12.75">
      <c r="A180" s="34" t="s">
        <v>53</v>
      </c>
      <c r="E180" s="35" t="s">
        <v>50</v>
      </c>
    </row>
    <row r="181" spans="1:5" ht="12.75">
      <c r="A181" s="36" t="s">
        <v>55</v>
      </c>
      <c r="E181" s="37" t="s">
        <v>304</v>
      </c>
    </row>
    <row r="182" spans="1:5" ht="51">
      <c r="A182" t="s">
        <v>57</v>
      </c>
      <c r="E182" s="35" t="s">
        <v>300</v>
      </c>
    </row>
    <row r="183" spans="1:16" ht="12.75">
      <c r="A183" s="24" t="s">
        <v>48</v>
      </c>
      <c s="29" t="s">
        <v>305</v>
      </c>
      <c s="29" t="s">
        <v>306</v>
      </c>
      <c s="24" t="s">
        <v>50</v>
      </c>
      <c s="30" t="s">
        <v>307</v>
      </c>
      <c s="31" t="s">
        <v>117</v>
      </c>
      <c s="32">
        <v>175</v>
      </c>
      <c s="33">
        <v>0</v>
      </c>
      <c s="33">
        <f>ROUND(ROUND(H183,2)*ROUND(G183,3),2)</f>
      </c>
      <c r="O183">
        <f>(I183*21)/100</f>
      </c>
      <c t="s">
        <v>27</v>
      </c>
    </row>
    <row r="184" spans="1:5" ht="12.75">
      <c r="A184" s="34" t="s">
        <v>53</v>
      </c>
      <c r="E184" s="35" t="s">
        <v>308</v>
      </c>
    </row>
    <row r="185" spans="1:5" ht="12.75">
      <c r="A185" s="36" t="s">
        <v>55</v>
      </c>
      <c r="E185" s="37" t="s">
        <v>309</v>
      </c>
    </row>
    <row r="186" spans="1:5" ht="140.25">
      <c r="A186" t="s">
        <v>57</v>
      </c>
      <c r="E186" s="35" t="s">
        <v>310</v>
      </c>
    </row>
    <row r="187" spans="1:16" ht="12.75">
      <c r="A187" s="24" t="s">
        <v>48</v>
      </c>
      <c s="29" t="s">
        <v>311</v>
      </c>
      <c s="29" t="s">
        <v>312</v>
      </c>
      <c s="24" t="s">
        <v>50</v>
      </c>
      <c s="30" t="s">
        <v>313</v>
      </c>
      <c s="31" t="s">
        <v>117</v>
      </c>
      <c s="32">
        <v>175</v>
      </c>
      <c s="33">
        <v>0</v>
      </c>
      <c s="33">
        <f>ROUND(ROUND(H187,2)*ROUND(G187,3),2)</f>
      </c>
      <c r="O187">
        <f>(I187*21)/100</f>
      </c>
      <c t="s">
        <v>27</v>
      </c>
    </row>
    <row r="188" spans="1:5" ht="12.75">
      <c r="A188" s="34" t="s">
        <v>53</v>
      </c>
      <c r="E188" s="35" t="s">
        <v>314</v>
      </c>
    </row>
    <row r="189" spans="1:5" ht="12.75">
      <c r="A189" s="36" t="s">
        <v>55</v>
      </c>
      <c r="E189" s="37" t="s">
        <v>309</v>
      </c>
    </row>
    <row r="190" spans="1:5" ht="140.25">
      <c r="A190" t="s">
        <v>57</v>
      </c>
      <c r="E190" s="35" t="s">
        <v>310</v>
      </c>
    </row>
    <row r="191" spans="1:16" ht="12.75">
      <c r="A191" s="24" t="s">
        <v>48</v>
      </c>
      <c s="29" t="s">
        <v>315</v>
      </c>
      <c s="29" t="s">
        <v>316</v>
      </c>
      <c s="24" t="s">
        <v>50</v>
      </c>
      <c s="30" t="s">
        <v>317</v>
      </c>
      <c s="31" t="s">
        <v>117</v>
      </c>
      <c s="32">
        <v>175</v>
      </c>
      <c s="33">
        <v>0</v>
      </c>
      <c s="33">
        <f>ROUND(ROUND(H191,2)*ROUND(G191,3),2)</f>
      </c>
      <c r="O191">
        <f>(I191*21)/100</f>
      </c>
      <c t="s">
        <v>27</v>
      </c>
    </row>
    <row r="192" spans="1:5" ht="12.75">
      <c r="A192" s="34" t="s">
        <v>53</v>
      </c>
      <c r="E192" s="35" t="s">
        <v>318</v>
      </c>
    </row>
    <row r="193" spans="1:5" ht="12.75">
      <c r="A193" s="36" t="s">
        <v>55</v>
      </c>
      <c r="E193" s="37" t="s">
        <v>309</v>
      </c>
    </row>
    <row r="194" spans="1:5" ht="140.25">
      <c r="A194" t="s">
        <v>57</v>
      </c>
      <c r="E194" s="35" t="s">
        <v>310</v>
      </c>
    </row>
    <row r="195" spans="1:16" ht="12.75">
      <c r="A195" s="24" t="s">
        <v>48</v>
      </c>
      <c s="29" t="s">
        <v>319</v>
      </c>
      <c s="29" t="s">
        <v>320</v>
      </c>
      <c s="24" t="s">
        <v>50</v>
      </c>
      <c s="30" t="s">
        <v>321</v>
      </c>
      <c s="31" t="s">
        <v>222</v>
      </c>
      <c s="32">
        <v>13.5</v>
      </c>
      <c s="33">
        <v>0</v>
      </c>
      <c s="33">
        <f>ROUND(ROUND(H195,2)*ROUND(G195,3),2)</f>
      </c>
      <c r="O195">
        <f>(I195*21)/100</f>
      </c>
      <c t="s">
        <v>27</v>
      </c>
    </row>
    <row r="196" spans="1:5" ht="12.75">
      <c r="A196" s="34" t="s">
        <v>53</v>
      </c>
      <c r="E196" s="35" t="s">
        <v>50</v>
      </c>
    </row>
    <row r="197" spans="1:5" ht="12.75">
      <c r="A197" s="36" t="s">
        <v>55</v>
      </c>
      <c r="E197" s="37" t="s">
        <v>322</v>
      </c>
    </row>
    <row r="198" spans="1:5" ht="38.25">
      <c r="A198" t="s">
        <v>57</v>
      </c>
      <c r="E198" s="35" t="s">
        <v>323</v>
      </c>
    </row>
    <row r="199" spans="1:18" ht="12.75" customHeight="1">
      <c r="A199" s="6" t="s">
        <v>46</v>
      </c>
      <c s="6"/>
      <c s="40" t="s">
        <v>76</v>
      </c>
      <c s="6"/>
      <c s="27" t="s">
        <v>324</v>
      </c>
      <c s="6"/>
      <c s="6"/>
      <c s="6"/>
      <c s="41">
        <f>0+Q199</f>
      </c>
      <c r="O199">
        <f>0+R199</f>
      </c>
      <c r="Q199">
        <f>0+I200+I204+I208</f>
      </c>
      <c>
        <f>0+O200+O204+O208</f>
      </c>
    </row>
    <row r="200" spans="1:16" ht="12.75">
      <c r="A200" s="24" t="s">
        <v>48</v>
      </c>
      <c s="29" t="s">
        <v>325</v>
      </c>
      <c s="29" t="s">
        <v>326</v>
      </c>
      <c s="24" t="s">
        <v>50</v>
      </c>
      <c s="30" t="s">
        <v>327</v>
      </c>
      <c s="31" t="s">
        <v>117</v>
      </c>
      <c s="32">
        <v>164.3</v>
      </c>
      <c s="33">
        <v>0</v>
      </c>
      <c s="33">
        <f>ROUND(ROUND(H200,2)*ROUND(G200,3),2)</f>
      </c>
      <c r="O200">
        <f>(I200*21)/100</f>
      </c>
      <c t="s">
        <v>27</v>
      </c>
    </row>
    <row r="201" spans="1:5" ht="12.75">
      <c r="A201" s="34" t="s">
        <v>53</v>
      </c>
      <c r="E201" s="35" t="s">
        <v>50</v>
      </c>
    </row>
    <row r="202" spans="1:5" ht="38.25">
      <c r="A202" s="36" t="s">
        <v>55</v>
      </c>
      <c r="E202" s="37" t="s">
        <v>328</v>
      </c>
    </row>
    <row r="203" spans="1:5" ht="204">
      <c r="A203" t="s">
        <v>57</v>
      </c>
      <c r="E203" s="35" t="s">
        <v>329</v>
      </c>
    </row>
    <row r="204" spans="1:16" ht="12.75">
      <c r="A204" s="24" t="s">
        <v>48</v>
      </c>
      <c s="29" t="s">
        <v>330</v>
      </c>
      <c s="29" t="s">
        <v>331</v>
      </c>
      <c s="24" t="s">
        <v>50</v>
      </c>
      <c s="30" t="s">
        <v>332</v>
      </c>
      <c s="31" t="s">
        <v>117</v>
      </c>
      <c s="32">
        <v>23.14</v>
      </c>
      <c s="33">
        <v>0</v>
      </c>
      <c s="33">
        <f>ROUND(ROUND(H204,2)*ROUND(G204,3),2)</f>
      </c>
      <c r="O204">
        <f>(I204*21)/100</f>
      </c>
      <c t="s">
        <v>27</v>
      </c>
    </row>
    <row r="205" spans="1:5" ht="12.75">
      <c r="A205" s="34" t="s">
        <v>53</v>
      </c>
      <c r="E205" s="35" t="s">
        <v>50</v>
      </c>
    </row>
    <row r="206" spans="1:5" ht="12.75">
      <c r="A206" s="36" t="s">
        <v>55</v>
      </c>
      <c r="E206" s="37" t="s">
        <v>333</v>
      </c>
    </row>
    <row r="207" spans="1:5" ht="38.25">
      <c r="A207" t="s">
        <v>57</v>
      </c>
      <c r="E207" s="35" t="s">
        <v>334</v>
      </c>
    </row>
    <row r="208" spans="1:16" ht="12.75">
      <c r="A208" s="24" t="s">
        <v>48</v>
      </c>
      <c s="29" t="s">
        <v>335</v>
      </c>
      <c s="29" t="s">
        <v>336</v>
      </c>
      <c s="24" t="s">
        <v>50</v>
      </c>
      <c s="30" t="s">
        <v>337</v>
      </c>
      <c s="31" t="s">
        <v>117</v>
      </c>
      <c s="32">
        <v>137.95</v>
      </c>
      <c s="33">
        <v>0</v>
      </c>
      <c s="33">
        <f>ROUND(ROUND(H208,2)*ROUND(G208,3),2)</f>
      </c>
      <c r="O208">
        <f>(I208*21)/100</f>
      </c>
      <c t="s">
        <v>27</v>
      </c>
    </row>
    <row r="209" spans="1:5" ht="12.75">
      <c r="A209" s="34" t="s">
        <v>53</v>
      </c>
      <c r="E209" s="35" t="s">
        <v>338</v>
      </c>
    </row>
    <row r="210" spans="1:5" ht="12.75">
      <c r="A210" s="36" t="s">
        <v>55</v>
      </c>
      <c r="E210" s="37" t="s">
        <v>339</v>
      </c>
    </row>
    <row r="211" spans="1:5" ht="38.25">
      <c r="A211" t="s">
        <v>57</v>
      </c>
      <c r="E211" s="35" t="s">
        <v>334</v>
      </c>
    </row>
    <row r="212" spans="1:18" ht="12.75" customHeight="1">
      <c r="A212" s="6" t="s">
        <v>46</v>
      </c>
      <c s="6"/>
      <c s="40" t="s">
        <v>80</v>
      </c>
      <c s="6"/>
      <c s="27" t="s">
        <v>340</v>
      </c>
      <c s="6"/>
      <c s="6"/>
      <c s="6"/>
      <c s="41">
        <f>0+Q212</f>
      </c>
      <c r="O212">
        <f>0+R212</f>
      </c>
      <c r="Q212">
        <f>0+I213</f>
      </c>
      <c>
        <f>0+O213</f>
      </c>
    </row>
    <row r="213" spans="1:16" ht="12.75">
      <c r="A213" s="24" t="s">
        <v>48</v>
      </c>
      <c s="29" t="s">
        <v>341</v>
      </c>
      <c s="29" t="s">
        <v>342</v>
      </c>
      <c s="24" t="s">
        <v>50</v>
      </c>
      <c s="30" t="s">
        <v>343</v>
      </c>
      <c s="31" t="s">
        <v>222</v>
      </c>
      <c s="32">
        <v>34</v>
      </c>
      <c s="33">
        <v>0</v>
      </c>
      <c s="33">
        <f>ROUND(ROUND(H213,2)*ROUND(G213,3),2)</f>
      </c>
      <c r="O213">
        <f>(I213*21)/100</f>
      </c>
      <c t="s">
        <v>27</v>
      </c>
    </row>
    <row r="214" spans="1:5" ht="12.75">
      <c r="A214" s="34" t="s">
        <v>53</v>
      </c>
      <c r="E214" s="35" t="s">
        <v>50</v>
      </c>
    </row>
    <row r="215" spans="1:5" ht="12.75">
      <c r="A215" s="36" t="s">
        <v>55</v>
      </c>
      <c r="E215" s="37" t="s">
        <v>344</v>
      </c>
    </row>
    <row r="216" spans="1:5" ht="242.25">
      <c r="A216" t="s">
        <v>57</v>
      </c>
      <c r="E216" s="35" t="s">
        <v>345</v>
      </c>
    </row>
    <row r="217" spans="1:18" ht="12.75" customHeight="1">
      <c r="A217" s="6" t="s">
        <v>46</v>
      </c>
      <c s="6"/>
      <c s="40" t="s">
        <v>43</v>
      </c>
      <c s="6"/>
      <c s="27" t="s">
        <v>346</v>
      </c>
      <c s="6"/>
      <c s="6"/>
      <c s="6"/>
      <c s="41">
        <f>0+Q217</f>
      </c>
      <c r="O217">
        <f>0+R217</f>
      </c>
      <c r="Q217">
        <f>0+I218+I222+I226+I230+I234+I238+I242+I246+I250+I254+I258+I262+I266</f>
      </c>
      <c>
        <f>0+O218+O222+O226+O230+O234+O238+O242+O246+O250+O254+O258+O262+O266</f>
      </c>
    </row>
    <row r="218" spans="1:16" ht="12.75">
      <c r="A218" s="24" t="s">
        <v>48</v>
      </c>
      <c s="29" t="s">
        <v>347</v>
      </c>
      <c s="29" t="s">
        <v>348</v>
      </c>
      <c s="24" t="s">
        <v>50</v>
      </c>
      <c s="30" t="s">
        <v>349</v>
      </c>
      <c s="31" t="s">
        <v>222</v>
      </c>
      <c s="32">
        <v>32</v>
      </c>
      <c s="33">
        <v>0</v>
      </c>
      <c s="33">
        <f>ROUND(ROUND(H218,2)*ROUND(G218,3),2)</f>
      </c>
      <c r="O218">
        <f>(I218*21)/100</f>
      </c>
      <c t="s">
        <v>27</v>
      </c>
    </row>
    <row r="219" spans="1:5" ht="12.75">
      <c r="A219" s="34" t="s">
        <v>53</v>
      </c>
      <c r="E219" s="35" t="s">
        <v>350</v>
      </c>
    </row>
    <row r="220" spans="1:5" ht="12.75">
      <c r="A220" s="36" t="s">
        <v>55</v>
      </c>
      <c r="E220" s="37" t="s">
        <v>351</v>
      </c>
    </row>
    <row r="221" spans="1:5" ht="76.5">
      <c r="A221" t="s">
        <v>57</v>
      </c>
      <c r="E221" s="35" t="s">
        <v>352</v>
      </c>
    </row>
    <row r="222" spans="1:16" ht="25.5">
      <c r="A222" s="24" t="s">
        <v>48</v>
      </c>
      <c s="29" t="s">
        <v>353</v>
      </c>
      <c s="29" t="s">
        <v>354</v>
      </c>
      <c s="24" t="s">
        <v>50</v>
      </c>
      <c s="30" t="s">
        <v>355</v>
      </c>
      <c s="31" t="s">
        <v>222</v>
      </c>
      <c s="32">
        <v>52</v>
      </c>
      <c s="33">
        <v>0</v>
      </c>
      <c s="33">
        <f>ROUND(ROUND(H222,2)*ROUND(G222,3),2)</f>
      </c>
      <c r="O222">
        <f>(I222*21)/100</f>
      </c>
      <c t="s">
        <v>27</v>
      </c>
    </row>
    <row r="223" spans="1:5" ht="12.75">
      <c r="A223" s="34" t="s">
        <v>53</v>
      </c>
      <c r="E223" s="35" t="s">
        <v>50</v>
      </c>
    </row>
    <row r="224" spans="1:5" ht="12.75">
      <c r="A224" s="36" t="s">
        <v>55</v>
      </c>
      <c r="E224" s="37" t="s">
        <v>356</v>
      </c>
    </row>
    <row r="225" spans="1:5" ht="76.5">
      <c r="A225" t="s">
        <v>57</v>
      </c>
      <c r="E225" s="35" t="s">
        <v>357</v>
      </c>
    </row>
    <row r="226" spans="1:16" ht="25.5">
      <c r="A226" s="24" t="s">
        <v>48</v>
      </c>
      <c s="29" t="s">
        <v>358</v>
      </c>
      <c s="29" t="s">
        <v>359</v>
      </c>
      <c s="24" t="s">
        <v>50</v>
      </c>
      <c s="30" t="s">
        <v>360</v>
      </c>
      <c s="31" t="s">
        <v>222</v>
      </c>
      <c s="32">
        <v>52</v>
      </c>
      <c s="33">
        <v>0</v>
      </c>
      <c s="33">
        <f>ROUND(ROUND(H226,2)*ROUND(G226,3),2)</f>
      </c>
      <c r="O226">
        <f>(I226*21)/100</f>
      </c>
      <c t="s">
        <v>27</v>
      </c>
    </row>
    <row r="227" spans="1:5" ht="12.75">
      <c r="A227" s="34" t="s">
        <v>53</v>
      </c>
      <c r="E227" s="35" t="s">
        <v>361</v>
      </c>
    </row>
    <row r="228" spans="1:5" ht="12.75">
      <c r="A228" s="36" t="s">
        <v>55</v>
      </c>
      <c r="E228" s="37" t="s">
        <v>362</v>
      </c>
    </row>
    <row r="229" spans="1:5" ht="38.25">
      <c r="A229" t="s">
        <v>57</v>
      </c>
      <c r="E229" s="35" t="s">
        <v>363</v>
      </c>
    </row>
    <row r="230" spans="1:16" ht="12.75">
      <c r="A230" s="24" t="s">
        <v>48</v>
      </c>
      <c s="29" t="s">
        <v>364</v>
      </c>
      <c s="29" t="s">
        <v>365</v>
      </c>
      <c s="24" t="s">
        <v>50</v>
      </c>
      <c s="30" t="s">
        <v>366</v>
      </c>
      <c s="31" t="s">
        <v>71</v>
      </c>
      <c s="32">
        <v>8</v>
      </c>
      <c s="33">
        <v>0</v>
      </c>
      <c s="33">
        <f>ROUND(ROUND(H230,2)*ROUND(G230,3),2)</f>
      </c>
      <c r="O230">
        <f>(I230*21)/100</f>
      </c>
      <c t="s">
        <v>27</v>
      </c>
    </row>
    <row r="231" spans="1:5" ht="12.75">
      <c r="A231" s="34" t="s">
        <v>53</v>
      </c>
      <c r="E231" s="35" t="s">
        <v>50</v>
      </c>
    </row>
    <row r="232" spans="1:5" ht="38.25">
      <c r="A232" s="36" t="s">
        <v>55</v>
      </c>
      <c r="E232" s="37" t="s">
        <v>367</v>
      </c>
    </row>
    <row r="233" spans="1:5" ht="38.25">
      <c r="A233" t="s">
        <v>57</v>
      </c>
      <c r="E233" s="35" t="s">
        <v>368</v>
      </c>
    </row>
    <row r="234" spans="1:16" ht="12.75">
      <c r="A234" s="24" t="s">
        <v>48</v>
      </c>
      <c s="29" t="s">
        <v>369</v>
      </c>
      <c s="29" t="s">
        <v>370</v>
      </c>
      <c s="24" t="s">
        <v>50</v>
      </c>
      <c s="30" t="s">
        <v>371</v>
      </c>
      <c s="31" t="s">
        <v>71</v>
      </c>
      <c s="32">
        <v>2</v>
      </c>
      <c s="33">
        <v>0</v>
      </c>
      <c s="33">
        <f>ROUND(ROUND(H234,2)*ROUND(G234,3),2)</f>
      </c>
      <c r="O234">
        <f>(I234*21)/100</f>
      </c>
      <c t="s">
        <v>27</v>
      </c>
    </row>
    <row r="235" spans="1:5" ht="12.75">
      <c r="A235" s="34" t="s">
        <v>53</v>
      </c>
      <c r="E235" s="35" t="s">
        <v>50</v>
      </c>
    </row>
    <row r="236" spans="1:5" ht="12.75">
      <c r="A236" s="36" t="s">
        <v>55</v>
      </c>
      <c r="E236" s="37" t="s">
        <v>372</v>
      </c>
    </row>
    <row r="237" spans="1:5" ht="63.75">
      <c r="A237" t="s">
        <v>57</v>
      </c>
      <c r="E237" s="35" t="s">
        <v>373</v>
      </c>
    </row>
    <row r="238" spans="1:16" ht="12.75">
      <c r="A238" s="24" t="s">
        <v>48</v>
      </c>
      <c s="29" t="s">
        <v>374</v>
      </c>
      <c s="29" t="s">
        <v>375</v>
      </c>
      <c s="24" t="s">
        <v>50</v>
      </c>
      <c s="30" t="s">
        <v>376</v>
      </c>
      <c s="31" t="s">
        <v>71</v>
      </c>
      <c s="32">
        <v>2</v>
      </c>
      <c s="33">
        <v>0</v>
      </c>
      <c s="33">
        <f>ROUND(ROUND(H238,2)*ROUND(G238,3),2)</f>
      </c>
      <c r="O238">
        <f>(I238*21)/100</f>
      </c>
      <c t="s">
        <v>27</v>
      </c>
    </row>
    <row r="239" spans="1:5" ht="12.75">
      <c r="A239" s="34" t="s">
        <v>53</v>
      </c>
      <c r="E239" s="35" t="s">
        <v>361</v>
      </c>
    </row>
    <row r="240" spans="1:5" ht="12.75">
      <c r="A240" s="36" t="s">
        <v>55</v>
      </c>
      <c r="E240" s="37" t="s">
        <v>377</v>
      </c>
    </row>
    <row r="241" spans="1:5" ht="25.5">
      <c r="A241" t="s">
        <v>57</v>
      </c>
      <c r="E241" s="35" t="s">
        <v>378</v>
      </c>
    </row>
    <row r="242" spans="1:16" ht="12.75">
      <c r="A242" s="24" t="s">
        <v>48</v>
      </c>
      <c s="29" t="s">
        <v>379</v>
      </c>
      <c s="29" t="s">
        <v>380</v>
      </c>
      <c s="24" t="s">
        <v>50</v>
      </c>
      <c s="30" t="s">
        <v>381</v>
      </c>
      <c s="31" t="s">
        <v>71</v>
      </c>
      <c s="32">
        <v>2</v>
      </c>
      <c s="33">
        <v>0</v>
      </c>
      <c s="33">
        <f>ROUND(ROUND(H242,2)*ROUND(G242,3),2)</f>
      </c>
      <c r="O242">
        <f>(I242*21)/100</f>
      </c>
      <c t="s">
        <v>27</v>
      </c>
    </row>
    <row r="243" spans="1:5" ht="12.75">
      <c r="A243" s="34" t="s">
        <v>53</v>
      </c>
      <c r="E243" s="35" t="s">
        <v>50</v>
      </c>
    </row>
    <row r="244" spans="1:5" ht="12.75">
      <c r="A244" s="36" t="s">
        <v>55</v>
      </c>
      <c r="E244" s="37" t="s">
        <v>382</v>
      </c>
    </row>
    <row r="245" spans="1:5" ht="63.75">
      <c r="A245" t="s">
        <v>57</v>
      </c>
      <c r="E245" s="35" t="s">
        <v>383</v>
      </c>
    </row>
    <row r="246" spans="1:16" ht="12.75">
      <c r="A246" s="24" t="s">
        <v>48</v>
      </c>
      <c s="29" t="s">
        <v>384</v>
      </c>
      <c s="29" t="s">
        <v>385</v>
      </c>
      <c s="24" t="s">
        <v>50</v>
      </c>
      <c s="30" t="s">
        <v>386</v>
      </c>
      <c s="31" t="s">
        <v>71</v>
      </c>
      <c s="32">
        <v>2</v>
      </c>
      <c s="33">
        <v>0</v>
      </c>
      <c s="33">
        <f>ROUND(ROUND(H246,2)*ROUND(G246,3),2)</f>
      </c>
      <c r="O246">
        <f>(I246*21)/100</f>
      </c>
      <c t="s">
        <v>27</v>
      </c>
    </row>
    <row r="247" spans="1:5" ht="12.75">
      <c r="A247" s="34" t="s">
        <v>53</v>
      </c>
      <c r="E247" s="35" t="s">
        <v>361</v>
      </c>
    </row>
    <row r="248" spans="1:5" ht="12.75">
      <c r="A248" s="36" t="s">
        <v>55</v>
      </c>
      <c r="E248" s="37" t="s">
        <v>88</v>
      </c>
    </row>
    <row r="249" spans="1:5" ht="25.5">
      <c r="A249" t="s">
        <v>57</v>
      </c>
      <c r="E249" s="35" t="s">
        <v>378</v>
      </c>
    </row>
    <row r="250" spans="1:16" ht="12.75">
      <c r="A250" s="24" t="s">
        <v>48</v>
      </c>
      <c s="29" t="s">
        <v>387</v>
      </c>
      <c s="29" t="s">
        <v>388</v>
      </c>
      <c s="24" t="s">
        <v>50</v>
      </c>
      <c s="30" t="s">
        <v>389</v>
      </c>
      <c s="31" t="s">
        <v>222</v>
      </c>
      <c s="32">
        <v>13.5</v>
      </c>
      <c s="33">
        <v>0</v>
      </c>
      <c s="33">
        <f>ROUND(ROUND(H250,2)*ROUND(G250,3),2)</f>
      </c>
      <c r="O250">
        <f>(I250*21)/100</f>
      </c>
      <c t="s">
        <v>27</v>
      </c>
    </row>
    <row r="251" spans="1:5" ht="12.75">
      <c r="A251" s="34" t="s">
        <v>53</v>
      </c>
      <c r="E251" s="35" t="s">
        <v>50</v>
      </c>
    </row>
    <row r="252" spans="1:5" ht="12.75">
      <c r="A252" s="36" t="s">
        <v>55</v>
      </c>
      <c r="E252" s="37" t="s">
        <v>390</v>
      </c>
    </row>
    <row r="253" spans="1:5" ht="25.5">
      <c r="A253" t="s">
        <v>57</v>
      </c>
      <c r="E253" s="35" t="s">
        <v>391</v>
      </c>
    </row>
    <row r="254" spans="1:16" ht="12.75">
      <c r="A254" s="24" t="s">
        <v>48</v>
      </c>
      <c s="29" t="s">
        <v>392</v>
      </c>
      <c s="29" t="s">
        <v>393</v>
      </c>
      <c s="24" t="s">
        <v>50</v>
      </c>
      <c s="30" t="s">
        <v>394</v>
      </c>
      <c s="31" t="s">
        <v>222</v>
      </c>
      <c s="32">
        <v>23.5</v>
      </c>
      <c s="33">
        <v>0</v>
      </c>
      <c s="33">
        <f>ROUND(ROUND(H254,2)*ROUND(G254,3),2)</f>
      </c>
      <c r="O254">
        <f>(I254*21)/100</f>
      </c>
      <c t="s">
        <v>27</v>
      </c>
    </row>
    <row r="255" spans="1:5" ht="12.75">
      <c r="A255" s="34" t="s">
        <v>53</v>
      </c>
      <c r="E255" s="35" t="s">
        <v>50</v>
      </c>
    </row>
    <row r="256" spans="1:5" ht="12.75">
      <c r="A256" s="36" t="s">
        <v>55</v>
      </c>
      <c r="E256" s="37" t="s">
        <v>395</v>
      </c>
    </row>
    <row r="257" spans="1:5" ht="89.25">
      <c r="A257" t="s">
        <v>57</v>
      </c>
      <c r="E257" s="35" t="s">
        <v>396</v>
      </c>
    </row>
    <row r="258" spans="1:16" ht="25.5">
      <c r="A258" s="24" t="s">
        <v>48</v>
      </c>
      <c s="29" t="s">
        <v>397</v>
      </c>
      <c s="29" t="s">
        <v>398</v>
      </c>
      <c s="24" t="s">
        <v>50</v>
      </c>
      <c s="30" t="s">
        <v>399</v>
      </c>
      <c s="31" t="s">
        <v>117</v>
      </c>
      <c s="32">
        <v>16.5</v>
      </c>
      <c s="33">
        <v>0</v>
      </c>
      <c s="33">
        <f>ROUND(ROUND(H258,2)*ROUND(G258,3),2)</f>
      </c>
      <c r="O258">
        <f>(I258*21)/100</f>
      </c>
      <c t="s">
        <v>27</v>
      </c>
    </row>
    <row r="259" spans="1:5" ht="12.75">
      <c r="A259" s="34" t="s">
        <v>53</v>
      </c>
      <c r="E259" s="35" t="s">
        <v>50</v>
      </c>
    </row>
    <row r="260" spans="1:5" ht="12.75">
      <c r="A260" s="36" t="s">
        <v>55</v>
      </c>
      <c r="E260" s="37" t="s">
        <v>400</v>
      </c>
    </row>
    <row r="261" spans="1:5" ht="102">
      <c r="A261" t="s">
        <v>57</v>
      </c>
      <c r="E261" s="35" t="s">
        <v>401</v>
      </c>
    </row>
    <row r="262" spans="1:16" ht="12.75">
      <c r="A262" s="24" t="s">
        <v>48</v>
      </c>
      <c s="29" t="s">
        <v>402</v>
      </c>
      <c s="29" t="s">
        <v>403</v>
      </c>
      <c s="24" t="s">
        <v>50</v>
      </c>
      <c s="30" t="s">
        <v>404</v>
      </c>
      <c s="31" t="s">
        <v>104</v>
      </c>
      <c s="32">
        <v>140.28</v>
      </c>
      <c s="33">
        <v>0</v>
      </c>
      <c s="33">
        <f>ROUND(ROUND(H262,2)*ROUND(G262,3),2)</f>
      </c>
      <c r="O262">
        <f>(I262*21)/100</f>
      </c>
      <c t="s">
        <v>27</v>
      </c>
    </row>
    <row r="263" spans="1:5" ht="12.75">
      <c r="A263" s="34" t="s">
        <v>53</v>
      </c>
      <c r="E263" s="35" t="s">
        <v>50</v>
      </c>
    </row>
    <row r="264" spans="1:5" ht="12.75">
      <c r="A264" s="36" t="s">
        <v>55</v>
      </c>
      <c r="E264" s="37" t="s">
        <v>405</v>
      </c>
    </row>
    <row r="265" spans="1:5" ht="102">
      <c r="A265" t="s">
        <v>57</v>
      </c>
      <c r="E265" s="35" t="s">
        <v>406</v>
      </c>
    </row>
    <row r="266" spans="1:16" ht="12.75">
      <c r="A266" s="24" t="s">
        <v>48</v>
      </c>
      <c s="29" t="s">
        <v>407</v>
      </c>
      <c s="29" t="s">
        <v>408</v>
      </c>
      <c s="24" t="s">
        <v>50</v>
      </c>
      <c s="30" t="s">
        <v>409</v>
      </c>
      <c s="31" t="s">
        <v>104</v>
      </c>
      <c s="32">
        <v>68.791</v>
      </c>
      <c s="33">
        <v>0</v>
      </c>
      <c s="33">
        <f>ROUND(ROUND(H266,2)*ROUND(G266,3),2)</f>
      </c>
      <c r="O266">
        <f>(I266*21)/100</f>
      </c>
      <c t="s">
        <v>27</v>
      </c>
    </row>
    <row r="267" spans="1:5" ht="12.75">
      <c r="A267" s="34" t="s">
        <v>53</v>
      </c>
      <c r="E267" s="35" t="s">
        <v>50</v>
      </c>
    </row>
    <row r="268" spans="1:5" ht="38.25">
      <c r="A268" s="36" t="s">
        <v>55</v>
      </c>
      <c r="E268" s="37" t="s">
        <v>410</v>
      </c>
    </row>
    <row r="269" spans="1:5" ht="102">
      <c r="A269" t="s">
        <v>57</v>
      </c>
      <c r="E269" s="35" t="s">
        <v>406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0+O9+O26+O51+O64+O69+O74+O79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413</v>
      </c>
      <c s="38">
        <f>0+I9+I26+I51+I64+I69+I74+I79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411</v>
      </c>
      <c s="1"/>
      <c s="14" t="s">
        <v>412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413</v>
      </c>
      <c s="6"/>
      <c s="18" t="s">
        <v>412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48</v>
      </c>
      <c s="29" t="s">
        <v>32</v>
      </c>
      <c s="29" t="s">
        <v>102</v>
      </c>
      <c s="24" t="s">
        <v>50</v>
      </c>
      <c s="30" t="s">
        <v>103</v>
      </c>
      <c s="31" t="s">
        <v>104</v>
      </c>
      <c s="32">
        <v>390.089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53</v>
      </c>
      <c r="E11" s="35" t="s">
        <v>50</v>
      </c>
    </row>
    <row r="12" spans="1:5" ht="12.75">
      <c r="A12" s="36" t="s">
        <v>55</v>
      </c>
      <c r="E12" s="37" t="s">
        <v>414</v>
      </c>
    </row>
    <row r="13" spans="1:5" ht="25.5">
      <c r="A13" t="s">
        <v>57</v>
      </c>
      <c r="E13" s="35" t="s">
        <v>106</v>
      </c>
    </row>
    <row r="14" spans="1:16" ht="12.75">
      <c r="A14" s="24" t="s">
        <v>48</v>
      </c>
      <c s="29" t="s">
        <v>27</v>
      </c>
      <c s="29" t="s">
        <v>107</v>
      </c>
      <c s="24" t="s">
        <v>50</v>
      </c>
      <c s="30" t="s">
        <v>103</v>
      </c>
      <c s="31" t="s">
        <v>108</v>
      </c>
      <c s="32">
        <v>39.924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53</v>
      </c>
      <c r="E15" s="35" t="s">
        <v>50</v>
      </c>
    </row>
    <row r="16" spans="1:5" ht="12.75">
      <c r="A16" s="36" t="s">
        <v>55</v>
      </c>
      <c r="E16" s="37" t="s">
        <v>415</v>
      </c>
    </row>
    <row r="17" spans="1:5" ht="25.5">
      <c r="A17" t="s">
        <v>57</v>
      </c>
      <c r="E17" s="35" t="s">
        <v>106</v>
      </c>
    </row>
    <row r="18" spans="1:16" ht="12.75">
      <c r="A18" s="24" t="s">
        <v>48</v>
      </c>
      <c s="29" t="s">
        <v>26</v>
      </c>
      <c s="29" t="s">
        <v>110</v>
      </c>
      <c s="24" t="s">
        <v>50</v>
      </c>
      <c s="30" t="s">
        <v>111</v>
      </c>
      <c s="31" t="s">
        <v>104</v>
      </c>
      <c s="32">
        <v>390.089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416</v>
      </c>
    </row>
    <row r="21" spans="1:5" ht="25.5">
      <c r="A21" t="s">
        <v>57</v>
      </c>
      <c r="E21" s="35" t="s">
        <v>113</v>
      </c>
    </row>
    <row r="22" spans="1:16" ht="12.75">
      <c r="A22" s="24" t="s">
        <v>48</v>
      </c>
      <c s="29" t="s">
        <v>36</v>
      </c>
      <c s="29" t="s">
        <v>417</v>
      </c>
      <c s="24" t="s">
        <v>50</v>
      </c>
      <c s="30" t="s">
        <v>418</v>
      </c>
      <c s="31" t="s">
        <v>117</v>
      </c>
      <c s="32">
        <v>30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51">
      <c r="A23" s="34" t="s">
        <v>53</v>
      </c>
      <c r="E23" s="35" t="s">
        <v>419</v>
      </c>
    </row>
    <row r="24" spans="1:5" ht="12.75">
      <c r="A24" s="36" t="s">
        <v>55</v>
      </c>
      <c r="E24" s="37" t="s">
        <v>420</v>
      </c>
    </row>
    <row r="25" spans="1:5" ht="12.75">
      <c r="A25" t="s">
        <v>57</v>
      </c>
      <c r="E25" s="35" t="s">
        <v>58</v>
      </c>
    </row>
    <row r="26" spans="1:18" ht="12.75" customHeight="1">
      <c r="A26" s="6" t="s">
        <v>46</v>
      </c>
      <c s="6"/>
      <c s="40" t="s">
        <v>32</v>
      </c>
      <c s="6"/>
      <c s="27" t="s">
        <v>114</v>
      </c>
      <c s="6"/>
      <c s="6"/>
      <c s="6"/>
      <c s="41">
        <f>0+Q26</f>
      </c>
      <c r="O26">
        <f>0+R26</f>
      </c>
      <c r="Q26">
        <f>0+I27+I31+I35+I39+I43+I47</f>
      </c>
      <c>
        <f>0+O27+O31+O35+O39+O43+O47</f>
      </c>
    </row>
    <row r="27" spans="1:16" ht="25.5">
      <c r="A27" s="24" t="s">
        <v>48</v>
      </c>
      <c s="29" t="s">
        <v>38</v>
      </c>
      <c s="29" t="s">
        <v>124</v>
      </c>
      <c s="24" t="s">
        <v>50</v>
      </c>
      <c s="30" t="s">
        <v>125</v>
      </c>
      <c s="31" t="s">
        <v>104</v>
      </c>
      <c s="32">
        <v>22.18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53</v>
      </c>
      <c r="E28" s="35" t="s">
        <v>50</v>
      </c>
    </row>
    <row r="29" spans="1:5" ht="12.75">
      <c r="A29" s="36" t="s">
        <v>55</v>
      </c>
      <c r="E29" s="37" t="s">
        <v>421</v>
      </c>
    </row>
    <row r="30" spans="1:5" ht="63.75">
      <c r="A30" t="s">
        <v>57</v>
      </c>
      <c r="E30" s="35" t="s">
        <v>127</v>
      </c>
    </row>
    <row r="31" spans="1:16" ht="12.75">
      <c r="A31" s="24" t="s">
        <v>48</v>
      </c>
      <c s="29" t="s">
        <v>40</v>
      </c>
      <c s="29" t="s">
        <v>422</v>
      </c>
      <c s="24" t="s">
        <v>50</v>
      </c>
      <c s="30" t="s">
        <v>423</v>
      </c>
      <c s="31" t="s">
        <v>104</v>
      </c>
      <c s="32">
        <v>390.089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53</v>
      </c>
      <c r="E32" s="35" t="s">
        <v>50</v>
      </c>
    </row>
    <row r="33" spans="1:5" ht="12.75">
      <c r="A33" s="36" t="s">
        <v>55</v>
      </c>
      <c r="E33" s="37" t="s">
        <v>424</v>
      </c>
    </row>
    <row r="34" spans="1:5" ht="369.75">
      <c r="A34" t="s">
        <v>57</v>
      </c>
      <c r="E34" s="35" t="s">
        <v>425</v>
      </c>
    </row>
    <row r="35" spans="1:16" ht="12.75">
      <c r="A35" s="24" t="s">
        <v>48</v>
      </c>
      <c s="29" t="s">
        <v>76</v>
      </c>
      <c s="29" t="s">
        <v>135</v>
      </c>
      <c s="24" t="s">
        <v>50</v>
      </c>
      <c s="30" t="s">
        <v>137</v>
      </c>
      <c s="31" t="s">
        <v>104</v>
      </c>
      <c s="32">
        <v>390.089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53</v>
      </c>
      <c r="E36" s="35" t="s">
        <v>426</v>
      </c>
    </row>
    <row r="37" spans="1:5" ht="12.75">
      <c r="A37" s="36" t="s">
        <v>55</v>
      </c>
      <c r="E37" s="37" t="s">
        <v>427</v>
      </c>
    </row>
    <row r="38" spans="1:5" ht="306">
      <c r="A38" t="s">
        <v>57</v>
      </c>
      <c r="E38" s="35" t="s">
        <v>140</v>
      </c>
    </row>
    <row r="39" spans="1:16" ht="12.75">
      <c r="A39" s="24" t="s">
        <v>48</v>
      </c>
      <c s="29" t="s">
        <v>80</v>
      </c>
      <c s="29" t="s">
        <v>428</v>
      </c>
      <c s="24" t="s">
        <v>50</v>
      </c>
      <c s="30" t="s">
        <v>429</v>
      </c>
      <c s="31" t="s">
        <v>104</v>
      </c>
      <c s="32">
        <v>390.089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53</v>
      </c>
      <c r="E40" s="35" t="s">
        <v>50</v>
      </c>
    </row>
    <row r="41" spans="1:5" ht="12.75">
      <c r="A41" s="36" t="s">
        <v>55</v>
      </c>
      <c r="E41" s="37" t="s">
        <v>430</v>
      </c>
    </row>
    <row r="42" spans="1:5" ht="267.75">
      <c r="A42" t="s">
        <v>57</v>
      </c>
      <c r="E42" s="35" t="s">
        <v>431</v>
      </c>
    </row>
    <row r="43" spans="1:16" ht="12.75">
      <c r="A43" s="24" t="s">
        <v>48</v>
      </c>
      <c s="29" t="s">
        <v>43</v>
      </c>
      <c s="29" t="s">
        <v>158</v>
      </c>
      <c s="24" t="s">
        <v>50</v>
      </c>
      <c s="30" t="s">
        <v>159</v>
      </c>
      <c s="31" t="s">
        <v>104</v>
      </c>
      <c s="32">
        <v>390.089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53</v>
      </c>
      <c r="E44" s="35" t="s">
        <v>50</v>
      </c>
    </row>
    <row r="45" spans="1:5" ht="12.75">
      <c r="A45" s="36" t="s">
        <v>55</v>
      </c>
      <c r="E45" s="37" t="s">
        <v>432</v>
      </c>
    </row>
    <row r="46" spans="1:5" ht="191.25">
      <c r="A46" t="s">
        <v>57</v>
      </c>
      <c r="E46" s="35" t="s">
        <v>161</v>
      </c>
    </row>
    <row r="47" spans="1:16" ht="12.75">
      <c r="A47" s="24" t="s">
        <v>48</v>
      </c>
      <c s="29" t="s">
        <v>45</v>
      </c>
      <c s="29" t="s">
        <v>178</v>
      </c>
      <c s="24" t="s">
        <v>50</v>
      </c>
      <c s="30" t="s">
        <v>179</v>
      </c>
      <c s="31" t="s">
        <v>117</v>
      </c>
      <c s="32">
        <v>110.9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53</v>
      </c>
      <c r="E48" s="35" t="s">
        <v>50</v>
      </c>
    </row>
    <row r="49" spans="1:5" ht="12.75">
      <c r="A49" s="36" t="s">
        <v>55</v>
      </c>
      <c r="E49" s="37" t="s">
        <v>433</v>
      </c>
    </row>
    <row r="50" spans="1:5" ht="25.5">
      <c r="A50" t="s">
        <v>57</v>
      </c>
      <c r="E50" s="35" t="s">
        <v>181</v>
      </c>
    </row>
    <row r="51" spans="1:18" ht="12.75" customHeight="1">
      <c r="A51" s="6" t="s">
        <v>46</v>
      </c>
      <c s="6"/>
      <c s="40" t="s">
        <v>27</v>
      </c>
      <c s="6"/>
      <c s="27" t="s">
        <v>192</v>
      </c>
      <c s="6"/>
      <c s="6"/>
      <c s="6"/>
      <c s="41">
        <f>0+Q51</f>
      </c>
      <c r="O51">
        <f>0+R51</f>
      </c>
      <c r="Q51">
        <f>0+I52+I56+I60</f>
      </c>
      <c>
        <f>0+O52+O56+O60</f>
      </c>
    </row>
    <row r="52" spans="1:16" ht="12.75">
      <c r="A52" s="24" t="s">
        <v>48</v>
      </c>
      <c s="29" t="s">
        <v>94</v>
      </c>
      <c s="29" t="s">
        <v>209</v>
      </c>
      <c s="24" t="s">
        <v>50</v>
      </c>
      <c s="30" t="s">
        <v>210</v>
      </c>
      <c s="31" t="s">
        <v>117</v>
      </c>
      <c s="32">
        <v>88.2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53</v>
      </c>
      <c r="E53" s="35" t="s">
        <v>50</v>
      </c>
    </row>
    <row r="54" spans="1:5" ht="12.75">
      <c r="A54" s="36" t="s">
        <v>55</v>
      </c>
      <c r="E54" s="37" t="s">
        <v>434</v>
      </c>
    </row>
    <row r="55" spans="1:5" ht="331.5">
      <c r="A55" t="s">
        <v>57</v>
      </c>
      <c r="E55" s="35" t="s">
        <v>213</v>
      </c>
    </row>
    <row r="56" spans="1:16" ht="12.75">
      <c r="A56" s="24" t="s">
        <v>48</v>
      </c>
      <c s="29" t="s">
        <v>147</v>
      </c>
      <c s="29" t="s">
        <v>215</v>
      </c>
      <c s="24" t="s">
        <v>50</v>
      </c>
      <c s="30" t="s">
        <v>216</v>
      </c>
      <c s="31" t="s">
        <v>117</v>
      </c>
      <c s="32">
        <v>88.2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53</v>
      </c>
      <c r="E57" s="35" t="s">
        <v>50</v>
      </c>
    </row>
    <row r="58" spans="1:5" ht="12.75">
      <c r="A58" s="36" t="s">
        <v>55</v>
      </c>
      <c r="E58" s="37" t="s">
        <v>435</v>
      </c>
    </row>
    <row r="59" spans="1:5" ht="12.75">
      <c r="A59" t="s">
        <v>57</v>
      </c>
      <c r="E59" s="35" t="s">
        <v>218</v>
      </c>
    </row>
    <row r="60" spans="1:16" ht="12.75">
      <c r="A60" s="24" t="s">
        <v>48</v>
      </c>
      <c s="29" t="s">
        <v>152</v>
      </c>
      <c s="29" t="s">
        <v>436</v>
      </c>
      <c s="24" t="s">
        <v>50</v>
      </c>
      <c s="30" t="s">
        <v>437</v>
      </c>
      <c s="31" t="s">
        <v>104</v>
      </c>
      <c s="32">
        <v>11.4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25.5">
      <c r="A61" s="34" t="s">
        <v>53</v>
      </c>
      <c r="E61" s="35" t="s">
        <v>438</v>
      </c>
    </row>
    <row r="62" spans="1:5" ht="12.75">
      <c r="A62" s="36" t="s">
        <v>55</v>
      </c>
      <c r="E62" s="37" t="s">
        <v>439</v>
      </c>
    </row>
    <row r="63" spans="1:5" ht="229.5">
      <c r="A63" t="s">
        <v>57</v>
      </c>
      <c r="E63" s="35" t="s">
        <v>229</v>
      </c>
    </row>
    <row r="64" spans="1:18" ht="12.75" customHeight="1">
      <c r="A64" s="6" t="s">
        <v>46</v>
      </c>
      <c s="6"/>
      <c s="40" t="s">
        <v>36</v>
      </c>
      <c s="6"/>
      <c s="27" t="s">
        <v>262</v>
      </c>
      <c s="6"/>
      <c s="6"/>
      <c s="6"/>
      <c s="41">
        <f>0+Q64</f>
      </c>
      <c r="O64">
        <f>0+R64</f>
      </c>
      <c r="Q64">
        <f>0+I65</f>
      </c>
      <c>
        <f>0+O65</f>
      </c>
    </row>
    <row r="65" spans="1:16" ht="12.75">
      <c r="A65" s="24" t="s">
        <v>48</v>
      </c>
      <c s="29" t="s">
        <v>157</v>
      </c>
      <c s="29" t="s">
        <v>273</v>
      </c>
      <c s="24" t="s">
        <v>50</v>
      </c>
      <c s="30" t="s">
        <v>274</v>
      </c>
      <c s="31" t="s">
        <v>104</v>
      </c>
      <c s="32">
        <v>1.6</v>
      </c>
      <c s="33">
        <v>0</v>
      </c>
      <c s="33">
        <f>ROUND(ROUND(H65,2)*ROUND(G65,3),2)</f>
      </c>
      <c r="O65">
        <f>(I65*21)/100</f>
      </c>
      <c t="s">
        <v>27</v>
      </c>
    </row>
    <row r="66" spans="1:5" ht="12.75">
      <c r="A66" s="34" t="s">
        <v>53</v>
      </c>
      <c r="E66" s="35" t="s">
        <v>50</v>
      </c>
    </row>
    <row r="67" spans="1:5" ht="12.75">
      <c r="A67" s="36" t="s">
        <v>55</v>
      </c>
      <c r="E67" s="37" t="s">
        <v>440</v>
      </c>
    </row>
    <row r="68" spans="1:5" ht="38.25">
      <c r="A68" t="s">
        <v>57</v>
      </c>
      <c r="E68" s="35" t="s">
        <v>276</v>
      </c>
    </row>
    <row r="69" spans="1:18" ht="12.75" customHeight="1">
      <c r="A69" s="6" t="s">
        <v>46</v>
      </c>
      <c s="6"/>
      <c s="40" t="s">
        <v>38</v>
      </c>
      <c s="6"/>
      <c s="27" t="s">
        <v>282</v>
      </c>
      <c s="6"/>
      <c s="6"/>
      <c s="6"/>
      <c s="41">
        <f>0+Q69</f>
      </c>
      <c r="O69">
        <f>0+R69</f>
      </c>
      <c r="Q69">
        <f>0+I70</f>
      </c>
      <c>
        <f>0+O70</f>
      </c>
    </row>
    <row r="70" spans="1:16" ht="12.75">
      <c r="A70" s="24" t="s">
        <v>48</v>
      </c>
      <c s="29" t="s">
        <v>162</v>
      </c>
      <c s="29" t="s">
        <v>289</v>
      </c>
      <c s="24" t="s">
        <v>50</v>
      </c>
      <c s="30" t="s">
        <v>290</v>
      </c>
      <c s="31" t="s">
        <v>104</v>
      </c>
      <c s="32">
        <v>22.18</v>
      </c>
      <c s="33">
        <v>0</v>
      </c>
      <c s="33">
        <f>ROUND(ROUND(H70,2)*ROUND(G70,3),2)</f>
      </c>
      <c r="O70">
        <f>(I70*21)/100</f>
      </c>
      <c t="s">
        <v>27</v>
      </c>
    </row>
    <row r="71" spans="1:5" ht="12.75">
      <c r="A71" s="34" t="s">
        <v>53</v>
      </c>
      <c r="E71" s="35" t="s">
        <v>50</v>
      </c>
    </row>
    <row r="72" spans="1:5" ht="12.75">
      <c r="A72" s="36" t="s">
        <v>55</v>
      </c>
      <c r="E72" s="37" t="s">
        <v>441</v>
      </c>
    </row>
    <row r="73" spans="1:5" ht="51">
      <c r="A73" t="s">
        <v>57</v>
      </c>
      <c r="E73" s="35" t="s">
        <v>287</v>
      </c>
    </row>
    <row r="74" spans="1:18" ht="12.75" customHeight="1">
      <c r="A74" s="6" t="s">
        <v>46</v>
      </c>
      <c s="6"/>
      <c s="40" t="s">
        <v>76</v>
      </c>
      <c s="6"/>
      <c s="27" t="s">
        <v>324</v>
      </c>
      <c s="6"/>
      <c s="6"/>
      <c s="6"/>
      <c s="41">
        <f>0+Q74</f>
      </c>
      <c r="O74">
        <f>0+R74</f>
      </c>
      <c r="Q74">
        <f>0+I75</f>
      </c>
      <c>
        <f>0+O75</f>
      </c>
    </row>
    <row r="75" spans="1:16" ht="12.75">
      <c r="A75" s="24" t="s">
        <v>48</v>
      </c>
      <c s="29" t="s">
        <v>167</v>
      </c>
      <c s="29" t="s">
        <v>442</v>
      </c>
      <c s="24" t="s">
        <v>50</v>
      </c>
      <c s="30" t="s">
        <v>443</v>
      </c>
      <c s="31" t="s">
        <v>117</v>
      </c>
      <c s="32">
        <v>59.4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25.5">
      <c r="A76" s="34" t="s">
        <v>53</v>
      </c>
      <c r="E76" s="35" t="s">
        <v>444</v>
      </c>
    </row>
    <row r="77" spans="1:5" ht="12.75">
      <c r="A77" s="36" t="s">
        <v>55</v>
      </c>
      <c r="E77" s="37" t="s">
        <v>445</v>
      </c>
    </row>
    <row r="78" spans="1:5" ht="51">
      <c r="A78" t="s">
        <v>57</v>
      </c>
      <c r="E78" s="35" t="s">
        <v>446</v>
      </c>
    </row>
    <row r="79" spans="1:18" ht="12.75" customHeight="1">
      <c r="A79" s="6" t="s">
        <v>46</v>
      </c>
      <c s="6"/>
      <c s="40" t="s">
        <v>43</v>
      </c>
      <c s="6"/>
      <c s="27" t="s">
        <v>346</v>
      </c>
      <c s="6"/>
      <c s="6"/>
      <c s="6"/>
      <c s="41">
        <f>0+Q79</f>
      </c>
      <c r="O79">
        <f>0+R79</f>
      </c>
      <c r="Q79">
        <f>0+I80</f>
      </c>
      <c>
        <f>0+O80</f>
      </c>
    </row>
    <row r="80" spans="1:16" ht="12.75">
      <c r="A80" s="24" t="s">
        <v>48</v>
      </c>
      <c s="29" t="s">
        <v>172</v>
      </c>
      <c s="29" t="s">
        <v>403</v>
      </c>
      <c s="24" t="s">
        <v>50</v>
      </c>
      <c s="30" t="s">
        <v>404</v>
      </c>
      <c s="31" t="s">
        <v>104</v>
      </c>
      <c s="32">
        <v>11.4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53</v>
      </c>
      <c r="E81" s="35" t="s">
        <v>50</v>
      </c>
    </row>
    <row r="82" spans="1:5" ht="12.75">
      <c r="A82" s="36" t="s">
        <v>55</v>
      </c>
      <c r="E82" s="37" t="s">
        <v>447</v>
      </c>
    </row>
    <row r="83" spans="1:5" ht="102">
      <c r="A83" t="s">
        <v>57</v>
      </c>
      <c r="E83" s="35" t="s">
        <v>406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